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12435" windowHeight="4065" firstSheet="1" activeTab="5"/>
  </bookViews>
  <sheets>
    <sheet name="condensate steam calculations" sheetId="1" r:id="rId1"/>
    <sheet name="totals" sheetId="4" r:id="rId2"/>
    <sheet name="job done," sheetId="3" r:id="rId3"/>
    <sheet name="steam consumption reduction" sheetId="2" r:id="rId4"/>
    <sheet name="condensate recovery" sheetId="5" r:id="rId5"/>
    <sheet name="effluent Generation" sheetId="6" r:id="rId6"/>
  </sheets>
  <calcPr calcId="145621"/>
</workbook>
</file>

<file path=xl/calcChain.xml><?xml version="1.0" encoding="utf-8"?>
<calcChain xmlns="http://schemas.openxmlformats.org/spreadsheetml/2006/main">
  <c r="R21" i="2" l="1"/>
  <c r="S20" i="2"/>
  <c r="R20" i="2"/>
  <c r="M20" i="2"/>
  <c r="L20" i="2"/>
  <c r="L21" i="2" s="1"/>
  <c r="O24" i="2" s="1"/>
  <c r="E22" i="5" l="1"/>
  <c r="C18" i="5" l="1"/>
  <c r="H18" i="5"/>
  <c r="I18" i="6" l="1"/>
  <c r="F18" i="6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F10" i="6"/>
  <c r="F9" i="6"/>
  <c r="I8" i="6"/>
  <c r="F8" i="6"/>
  <c r="I7" i="6"/>
  <c r="F7" i="6"/>
  <c r="F19" i="6" s="1"/>
  <c r="F11" i="1" l="1"/>
  <c r="F10" i="1"/>
  <c r="O59" i="1" l="1"/>
  <c r="M59" i="1"/>
  <c r="L59" i="1"/>
  <c r="N59" i="1" s="1"/>
  <c r="AT18" i="4"/>
  <c r="G61" i="1"/>
  <c r="G62" i="1"/>
  <c r="E62" i="1"/>
  <c r="E61" i="1"/>
  <c r="D62" i="1"/>
  <c r="D61" i="1"/>
  <c r="C62" i="1"/>
  <c r="C61" i="1" l="1"/>
  <c r="G63" i="1" l="1"/>
  <c r="F63" i="1"/>
  <c r="AL40" i="4"/>
  <c r="AM36" i="4"/>
  <c r="AN36" i="4"/>
  <c r="AO36" i="4"/>
  <c r="AL36" i="4"/>
  <c r="AM29" i="4"/>
  <c r="AN29" i="4"/>
  <c r="AO29" i="4"/>
  <c r="AL29" i="4"/>
  <c r="AM25" i="4"/>
  <c r="AN25" i="4"/>
  <c r="AO25" i="4"/>
  <c r="AL25" i="4"/>
  <c r="AM18" i="4"/>
  <c r="AN18" i="4"/>
  <c r="AO18" i="4"/>
  <c r="AL18" i="4"/>
  <c r="AM8" i="4"/>
  <c r="AN8" i="4"/>
  <c r="AO8" i="4"/>
  <c r="AL8" i="4"/>
  <c r="E63" i="1" l="1"/>
  <c r="E7" i="1" l="1"/>
  <c r="E10" i="1"/>
  <c r="E11" i="1" s="1"/>
  <c r="G51" i="1"/>
  <c r="F52" i="1"/>
  <c r="C51" i="1"/>
  <c r="C50" i="1"/>
  <c r="M51" i="1"/>
  <c r="L51" i="1"/>
  <c r="N51" i="1" l="1"/>
  <c r="AA37" i="4"/>
  <c r="AB37" i="4"/>
  <c r="AD37" i="4"/>
  <c r="AE37" i="4"/>
  <c r="Z37" i="4"/>
  <c r="AA34" i="4"/>
  <c r="AB34" i="4"/>
  <c r="AD34" i="4"/>
  <c r="AE34" i="4"/>
  <c r="Z34" i="4"/>
  <c r="AA27" i="4"/>
  <c r="AB27" i="4"/>
  <c r="AD27" i="4"/>
  <c r="AE27" i="4"/>
  <c r="Z27" i="4"/>
  <c r="AA22" i="4"/>
  <c r="AB22" i="4"/>
  <c r="AD22" i="4"/>
  <c r="AE22" i="4"/>
  <c r="Z22" i="4"/>
  <c r="AE9" i="4"/>
  <c r="AA14" i="4"/>
  <c r="AB14" i="4"/>
  <c r="AD14" i="4"/>
  <c r="AE14" i="4"/>
  <c r="Z14" i="4"/>
  <c r="AA9" i="4"/>
  <c r="AB9" i="4"/>
  <c r="AD9" i="4"/>
  <c r="Z9" i="4"/>
  <c r="AE38" i="4" l="1"/>
  <c r="AC5" i="4"/>
  <c r="AC6" i="4"/>
  <c r="AC7" i="4"/>
  <c r="AC8" i="4"/>
  <c r="AC10" i="4"/>
  <c r="AC11" i="4"/>
  <c r="AC12" i="4"/>
  <c r="AC13" i="4"/>
  <c r="AC15" i="4"/>
  <c r="AC16" i="4"/>
  <c r="AC17" i="4"/>
  <c r="AC18" i="4"/>
  <c r="AC19" i="4"/>
  <c r="AC20" i="4"/>
  <c r="AC21" i="4"/>
  <c r="AC23" i="4"/>
  <c r="AC24" i="4"/>
  <c r="AC25" i="4"/>
  <c r="AC26" i="4"/>
  <c r="AC28" i="4"/>
  <c r="AC29" i="4"/>
  <c r="AC30" i="4"/>
  <c r="AC31" i="4"/>
  <c r="AC32" i="4"/>
  <c r="AC33" i="4"/>
  <c r="AC35" i="4"/>
  <c r="AC36" i="4"/>
  <c r="AC4" i="4"/>
  <c r="AC37" i="4" l="1"/>
  <c r="AC22" i="4"/>
  <c r="AC14" i="4"/>
  <c r="AC9" i="4"/>
  <c r="AC34" i="4"/>
  <c r="AC27" i="4"/>
  <c r="G52" i="1"/>
  <c r="O51" i="1" s="1"/>
  <c r="D51" i="1"/>
  <c r="D50" i="1"/>
  <c r="E50" i="1" s="1"/>
  <c r="E51" i="1" l="1"/>
  <c r="E52" i="1" s="1"/>
  <c r="D32" i="1"/>
  <c r="D31" i="1"/>
  <c r="M16" i="1"/>
  <c r="G41" i="1" s="1"/>
  <c r="G42" i="1" s="1"/>
  <c r="T30" i="4" l="1"/>
  <c r="N17" i="4"/>
  <c r="W30" i="4"/>
  <c r="V30" i="4"/>
  <c r="U30" i="4"/>
  <c r="I16" i="1" l="1"/>
  <c r="I32" i="1" s="1"/>
  <c r="I15" i="1"/>
  <c r="D10" i="1" l="1"/>
  <c r="C40" i="1" l="1"/>
  <c r="D40" i="1"/>
  <c r="C41" i="1"/>
  <c r="D41" i="1"/>
  <c r="L41" i="1"/>
  <c r="N41" i="1"/>
  <c r="F42" i="1"/>
  <c r="B76" i="1"/>
  <c r="B77" i="1"/>
  <c r="B78" i="1" s="1"/>
  <c r="E41" i="1" l="1"/>
  <c r="O41" i="1"/>
  <c r="P41" i="1" s="1"/>
  <c r="B79" i="1"/>
  <c r="E40" i="1"/>
  <c r="E42" i="1" s="1"/>
  <c r="W23" i="4"/>
  <c r="V23" i="4"/>
  <c r="D7" i="1"/>
  <c r="D11" i="1" s="1"/>
  <c r="V13" i="4"/>
  <c r="H253" i="4" l="1"/>
  <c r="H286" i="4"/>
  <c r="G318" i="4"/>
  <c r="G218" i="4" l="1"/>
  <c r="G87" i="4" l="1"/>
  <c r="K39" i="4" l="1"/>
  <c r="L39" i="4"/>
  <c r="N39" i="4"/>
  <c r="P39" i="4"/>
  <c r="J39" i="4"/>
  <c r="K32" i="4"/>
  <c r="L32" i="4"/>
  <c r="N32" i="4"/>
  <c r="P32" i="4"/>
  <c r="J32" i="4"/>
  <c r="K28" i="4"/>
  <c r="L28" i="4"/>
  <c r="N28" i="4"/>
  <c r="P28" i="4"/>
  <c r="J28" i="4"/>
  <c r="K17" i="4"/>
  <c r="L17" i="4"/>
  <c r="P17" i="4"/>
  <c r="J17" i="4"/>
  <c r="K8" i="4"/>
  <c r="L8" i="4"/>
  <c r="N8" i="4"/>
  <c r="P8" i="4"/>
  <c r="J8" i="4"/>
  <c r="M5" i="4"/>
  <c r="O5" i="4" s="1"/>
  <c r="M6" i="4"/>
  <c r="O6" i="4" s="1"/>
  <c r="M7" i="4"/>
  <c r="O7" i="4" s="1"/>
  <c r="M9" i="4"/>
  <c r="O9" i="4" s="1"/>
  <c r="M10" i="4"/>
  <c r="O10" i="4" s="1"/>
  <c r="M11" i="4"/>
  <c r="O11" i="4" s="1"/>
  <c r="M12" i="4"/>
  <c r="O12" i="4" s="1"/>
  <c r="M13" i="4"/>
  <c r="O13" i="4" s="1"/>
  <c r="M14" i="4"/>
  <c r="O14" i="4" s="1"/>
  <c r="M15" i="4"/>
  <c r="O15" i="4" s="1"/>
  <c r="M16" i="4"/>
  <c r="O16" i="4" s="1"/>
  <c r="M18" i="4"/>
  <c r="O18" i="4" s="1"/>
  <c r="M19" i="4"/>
  <c r="O19" i="4" s="1"/>
  <c r="M20" i="4"/>
  <c r="O20" i="4" s="1"/>
  <c r="M21" i="4"/>
  <c r="O21" i="4" s="1"/>
  <c r="M22" i="4"/>
  <c r="O22" i="4" s="1"/>
  <c r="M23" i="4"/>
  <c r="O23" i="4" s="1"/>
  <c r="M24" i="4"/>
  <c r="O24" i="4" s="1"/>
  <c r="M25" i="4"/>
  <c r="O25" i="4" s="1"/>
  <c r="M26" i="4"/>
  <c r="O26" i="4" s="1"/>
  <c r="M27" i="4"/>
  <c r="O27" i="4" s="1"/>
  <c r="M29" i="4"/>
  <c r="O29" i="4" s="1"/>
  <c r="M30" i="4"/>
  <c r="O30" i="4" s="1"/>
  <c r="M31" i="4"/>
  <c r="O31" i="4" s="1"/>
  <c r="M33" i="4"/>
  <c r="O33" i="4" s="1"/>
  <c r="M34" i="4"/>
  <c r="O34" i="4" s="1"/>
  <c r="M35" i="4"/>
  <c r="O35" i="4" s="1"/>
  <c r="M36" i="4"/>
  <c r="O36" i="4" s="1"/>
  <c r="M37" i="4"/>
  <c r="O37" i="4" s="1"/>
  <c r="M38" i="4"/>
  <c r="O38" i="4" s="1"/>
  <c r="M4" i="4"/>
  <c r="M8" i="4" l="1"/>
  <c r="O28" i="4"/>
  <c r="O39" i="4"/>
  <c r="O17" i="4"/>
  <c r="O32" i="4"/>
  <c r="M28" i="4"/>
  <c r="O4" i="4"/>
  <c r="O8" i="4" s="1"/>
  <c r="M17" i="4"/>
  <c r="M39" i="4"/>
  <c r="M32" i="4"/>
  <c r="E218" i="4"/>
  <c r="D188" i="4" l="1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187" i="4"/>
  <c r="F187" i="4" l="1"/>
  <c r="F218" i="4" s="1"/>
  <c r="D218" i="4"/>
  <c r="E185" i="4"/>
  <c r="F169" i="4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54" i="4"/>
  <c r="F154" i="4" s="1"/>
  <c r="D185" i="4" l="1"/>
  <c r="F185" i="4"/>
  <c r="E87" i="4"/>
  <c r="I73" i="4"/>
  <c r="K73" i="4"/>
  <c r="J73" i="4"/>
  <c r="E152" i="4" l="1"/>
  <c r="G152" i="4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22" i="4"/>
  <c r="D152" i="4" l="1"/>
  <c r="F122" i="4"/>
  <c r="F152" i="4" s="1"/>
  <c r="E120" i="4"/>
  <c r="G120" i="4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89" i="4"/>
  <c r="F89" i="4" s="1"/>
  <c r="D120" i="4" l="1"/>
  <c r="F120" i="4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57" i="4"/>
  <c r="F57" i="4" l="1"/>
  <c r="F87" i="4" s="1"/>
  <c r="D87" i="4"/>
  <c r="H12" i="4"/>
  <c r="G55" i="4"/>
  <c r="G22" i="4"/>
  <c r="E55" i="4" l="1"/>
  <c r="E22" i="4"/>
  <c r="D54" i="4"/>
  <c r="F54" i="4" s="1"/>
  <c r="D24" i="4"/>
  <c r="F24" i="4" s="1"/>
  <c r="D53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5" i="4" l="1"/>
  <c r="F34" i="4" l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6" i="4"/>
  <c r="F27" i="4"/>
  <c r="F28" i="4"/>
  <c r="F29" i="4"/>
  <c r="F30" i="4"/>
  <c r="F31" i="4"/>
  <c r="F32" i="4"/>
  <c r="F33" i="4"/>
  <c r="F25" i="4"/>
  <c r="F55" i="4" l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4" i="4"/>
  <c r="D22" i="4" l="1"/>
  <c r="F4" i="4"/>
  <c r="F22" i="4" s="1"/>
  <c r="C10" i="1" l="1"/>
  <c r="B10" i="1"/>
  <c r="F16" i="1"/>
  <c r="I24" i="1" l="1"/>
  <c r="F15" i="1"/>
  <c r="I23" i="1" l="1"/>
  <c r="I25" i="1" s="1"/>
  <c r="I33" i="1"/>
  <c r="F48" i="2"/>
  <c r="E48" i="2"/>
  <c r="F44" i="2"/>
  <c r="E44" i="2"/>
  <c r="F38" i="2"/>
  <c r="E38" i="2"/>
  <c r="B7" i="1" l="1"/>
  <c r="B11" i="1" s="1"/>
  <c r="C7" i="1"/>
  <c r="C11" i="1" s="1"/>
  <c r="F33" i="1" l="1"/>
  <c r="C32" i="1" l="1"/>
  <c r="C31" i="1"/>
  <c r="E31" i="1" l="1"/>
  <c r="E32" i="1"/>
  <c r="F25" i="1" l="1"/>
  <c r="D24" i="1"/>
  <c r="C24" i="1"/>
  <c r="D23" i="1"/>
  <c r="C23" i="1"/>
  <c r="E23" i="1" l="1"/>
  <c r="E24" i="1"/>
</calcChain>
</file>

<file path=xl/sharedStrings.xml><?xml version="1.0" encoding="utf-8"?>
<sst xmlns="http://schemas.openxmlformats.org/spreadsheetml/2006/main" count="437" uniqueCount="229">
  <si>
    <t xml:space="preserve">Before shutdown </t>
  </si>
  <si>
    <t xml:space="preserve">After shutdown </t>
  </si>
  <si>
    <t>Grade</t>
  </si>
  <si>
    <t xml:space="preserve">Avg steam for tracing per day </t>
  </si>
  <si>
    <t>Avg condensate recovery per day</t>
  </si>
  <si>
    <t>C1214</t>
  </si>
  <si>
    <t>Other grade</t>
  </si>
  <si>
    <t>Total condensate recovery</t>
  </si>
  <si>
    <t>total saving in Rs</t>
  </si>
  <si>
    <t>Condensate Temp. oC</t>
  </si>
  <si>
    <t>Fuel Cost per SCM</t>
  </si>
  <si>
    <t>Dm water Cost per M3</t>
  </si>
  <si>
    <t>Condensate Cost  calculator</t>
  </si>
  <si>
    <t>Cp of water in Kcal/Kg oC</t>
  </si>
  <si>
    <t xml:space="preserve">efficiency of boiler </t>
  </si>
  <si>
    <t>NCV of fuel Kcal /scm</t>
  </si>
  <si>
    <t>C1214@20Nov.</t>
  </si>
  <si>
    <t>Fuel saved in SCM</t>
  </si>
  <si>
    <t>DM Water saving in Rs</t>
  </si>
  <si>
    <t>Fuel saving in Rs</t>
  </si>
  <si>
    <t xml:space="preserve">Saving in November 2016 after shutdown </t>
  </si>
  <si>
    <t>other grad</t>
  </si>
  <si>
    <t>Fuel saved in scm</t>
  </si>
  <si>
    <t>fuel saving in Rs</t>
  </si>
  <si>
    <t>Total saving in Rs</t>
  </si>
  <si>
    <t>Total saving in December2016 in Rs</t>
  </si>
  <si>
    <t>other Grade@25 Nov.</t>
  </si>
  <si>
    <t>total saving In November 2016</t>
  </si>
  <si>
    <t>Saving in December 2016</t>
  </si>
  <si>
    <t>condensate increases in M3</t>
  </si>
  <si>
    <t>DM water Temp (oC ) initial</t>
  </si>
  <si>
    <t>DM water saved in Rs</t>
  </si>
  <si>
    <t xml:space="preserve">Job done related to condensate recovery in Nov 2016. shutdown </t>
  </si>
  <si>
    <t>1.   Condensate recovery is done for horizontal boosters of new vacuum system</t>
  </si>
  <si>
    <t xml:space="preserve">2.   Steam tracing line for discharge line of pump 01G15A ,connected to nearest condensate header </t>
  </si>
  <si>
    <t xml:space="preserve">3.   Flange leak of condensate return line near condensate recovery tank of alcohol plant attended </t>
  </si>
  <si>
    <t xml:space="preserve">4.   Gasket leak of condensate return line at end flange near pastillator attended </t>
  </si>
  <si>
    <t xml:space="preserve">5.   Steam tracing line for  pump 01G4A discharge line connected to  nearest condensate return line </t>
  </si>
  <si>
    <t xml:space="preserve">6.   Flange leak near slope tank attended </t>
  </si>
  <si>
    <t>density of water kg/m3</t>
  </si>
  <si>
    <t xml:space="preserve">Avg steam for tracing per day(MT) </t>
  </si>
  <si>
    <t>Avg condensate recovery per day(m3)</t>
  </si>
  <si>
    <t>No. of days</t>
  </si>
  <si>
    <t>from</t>
  </si>
  <si>
    <t>To</t>
  </si>
  <si>
    <t xml:space="preserve">FT702 </t>
  </si>
  <si>
    <t>condensate recover</t>
  </si>
  <si>
    <t>V1214</t>
  </si>
  <si>
    <t>Avg.</t>
  </si>
  <si>
    <t>V1618TA</t>
  </si>
  <si>
    <t>v1898</t>
  </si>
  <si>
    <t>17/4/2016</t>
  </si>
  <si>
    <t>19/5/2016</t>
  </si>
  <si>
    <t>23/5/2016</t>
  </si>
  <si>
    <t>19/6/2016</t>
  </si>
  <si>
    <t>22/6/2016</t>
  </si>
  <si>
    <t>24/7/2016</t>
  </si>
  <si>
    <t>16/8/2016</t>
  </si>
  <si>
    <t>13/9/2016</t>
  </si>
  <si>
    <t>22/9/2016</t>
  </si>
  <si>
    <t>29/9/2016</t>
  </si>
  <si>
    <t>15/10/2016</t>
  </si>
  <si>
    <t>23/10/2016</t>
  </si>
  <si>
    <t>30/10/2016</t>
  </si>
  <si>
    <t>14/11/2016</t>
  </si>
  <si>
    <t xml:space="preserve">After shutdoun </t>
  </si>
  <si>
    <t>21/11/2016</t>
  </si>
  <si>
    <t>24/11/2016</t>
  </si>
  <si>
    <t>25/11/2016</t>
  </si>
  <si>
    <t>28/11/2016</t>
  </si>
  <si>
    <t>29/11/2016</t>
  </si>
  <si>
    <t>Avg. steam for tracing line and condensate recovery data from April 2016</t>
  </si>
  <si>
    <t>steam saved per day</t>
  </si>
  <si>
    <t>price of steam per Kg (Rs)</t>
  </si>
  <si>
    <t xml:space="preserve">Condensate  saving In Rs. </t>
  </si>
  <si>
    <t>Steam saving in  (Rs)</t>
  </si>
  <si>
    <t>Total saving in Rs.</t>
  </si>
  <si>
    <t>Steam saved (MT)</t>
  </si>
  <si>
    <t>Total steam save (MT)</t>
  </si>
  <si>
    <t>steam related job</t>
  </si>
  <si>
    <t>steam leak from LP steam heder at 1st floor near 03D2</t>
  </si>
  <si>
    <t>16.11.2016</t>
  </si>
  <si>
    <t>15.11.2016</t>
  </si>
  <si>
    <t>steam line leak on 1st floor ( resude vacuum equalization line )</t>
  </si>
  <si>
    <t>17.11.2016</t>
  </si>
  <si>
    <t>proper steam tracing should be provided at bottom line of 01E12 to reciver</t>
  </si>
  <si>
    <t>Horizontal booster of new vacuum system  (03D2) leak from jacket(welding)</t>
  </si>
  <si>
    <t xml:space="preserve">tracing line leak of 01D4 circulation  line </t>
  </si>
  <si>
    <t>leak inside insulation of 01D11 bottom line</t>
  </si>
  <si>
    <t>Section 2 circulation line , o/l shoud be given on tracing line</t>
  </si>
  <si>
    <t>19.11.2016</t>
  </si>
  <si>
    <t>section4 feed line -steam trasing line leak near slope tank</t>
  </si>
  <si>
    <t>handover date</t>
  </si>
  <si>
    <t>job complited date</t>
  </si>
  <si>
    <t>FT710</t>
  </si>
  <si>
    <t xml:space="preserve">Total steam use </t>
  </si>
  <si>
    <t>% recovery</t>
  </si>
  <si>
    <t>FT701</t>
  </si>
  <si>
    <t>FT7111</t>
  </si>
  <si>
    <t>condensate return</t>
  </si>
  <si>
    <t>Avg</t>
  </si>
  <si>
    <t>Month</t>
  </si>
  <si>
    <t>Savings in January 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</si>
  <si>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</si>
  <si>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</si>
  <si>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</si>
  <si>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</si>
  <si>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</si>
  <si>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</si>
  <si>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</si>
  <si>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</si>
  <si>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</si>
  <si>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</si>
  <si>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14.01.17</t>
  </si>
  <si>
    <t>15.01.17</t>
  </si>
  <si>
    <t>16.01.17</t>
  </si>
  <si>
    <t>17.01.17</t>
  </si>
  <si>
    <t>18.01.17</t>
  </si>
  <si>
    <t>19.01.17</t>
  </si>
  <si>
    <t>20.01.17</t>
  </si>
  <si>
    <t>21.01.17</t>
  </si>
  <si>
    <t>22.01.17</t>
  </si>
  <si>
    <t>23.01.17</t>
  </si>
  <si>
    <t>24.01.2017</t>
  </si>
  <si>
    <t>25.01.2017</t>
  </si>
  <si>
    <t>26.01.2017</t>
  </si>
  <si>
    <t>27.01.2017</t>
  </si>
  <si>
    <t>28.01.2017</t>
  </si>
  <si>
    <t>29.01.2017</t>
  </si>
  <si>
    <t>30.01.17</t>
  </si>
  <si>
    <t>31.01.17</t>
  </si>
  <si>
    <t>C1698</t>
  </si>
  <si>
    <t>C1618 TA</t>
  </si>
  <si>
    <t>C1618TA</t>
  </si>
  <si>
    <t>C1618 50;50</t>
  </si>
  <si>
    <t>FT702</t>
  </si>
  <si>
    <t>C2280</t>
  </si>
  <si>
    <t>C1618FA</t>
  </si>
  <si>
    <t xml:space="preserve">FT710 before </t>
  </si>
  <si>
    <t>jun</t>
  </si>
  <si>
    <t>april</t>
  </si>
  <si>
    <t>jully</t>
  </si>
  <si>
    <t>may</t>
  </si>
  <si>
    <t>jan2017</t>
  </si>
  <si>
    <t>Jun</t>
  </si>
  <si>
    <t>Aug.</t>
  </si>
  <si>
    <t>September</t>
  </si>
  <si>
    <t>October</t>
  </si>
  <si>
    <t>Dec</t>
  </si>
  <si>
    <t>november</t>
  </si>
  <si>
    <t>April2016</t>
  </si>
  <si>
    <t>As per before shutdown Aug.</t>
  </si>
  <si>
    <t>As per after shutdown Aug.</t>
  </si>
  <si>
    <t>Aug. steam taken for t/F line tracing FT710 (before attending leak )</t>
  </si>
  <si>
    <t>Total steam need for tracing as per previous Avg.</t>
  </si>
  <si>
    <t>Avg steam taken for t/F line tracing FT710 (After attending leak )</t>
  </si>
  <si>
    <t xml:space="preserve">steam tracing for transfer line ,line up for </t>
  </si>
  <si>
    <t>days in jan.2017</t>
  </si>
  <si>
    <t>other grade</t>
  </si>
  <si>
    <t>Avg condensate reacovery per day for C1214 (MT)</t>
  </si>
  <si>
    <t>Avg condensate reacovery per day for other grade (MT)</t>
  </si>
  <si>
    <t>Increase in condensate recovery in MT</t>
  </si>
  <si>
    <t>As per recent Avg.</t>
  </si>
  <si>
    <t>As per before shutdown Avg.</t>
  </si>
  <si>
    <t>Avg. steam for tracing per day (MT)</t>
  </si>
  <si>
    <t>Avg. condensate recovery per day(M3)</t>
  </si>
  <si>
    <t>FOR JAN. 2017</t>
  </si>
  <si>
    <t>FOR DECEMBER  2016</t>
  </si>
  <si>
    <t>FOR NOVEMBER  2016</t>
  </si>
  <si>
    <t>Remark</t>
  </si>
  <si>
    <t>,</t>
  </si>
  <si>
    <t>Steam saved MT</t>
  </si>
  <si>
    <t>Steam saving in MT from FT702</t>
  </si>
  <si>
    <t>Total steam save in MT</t>
  </si>
  <si>
    <t xml:space="preserve">some  steam headar valve are found passing so C1214 run not taken into the account </t>
  </si>
  <si>
    <t xml:space="preserve">some headar valve are found passing so C1214 run not taken into the account </t>
  </si>
  <si>
    <t>FT702 +FT710</t>
  </si>
  <si>
    <t xml:space="preserve">1. maintanance of condesate header (FAP to tankfarm transfer line ) opposite to linde reformer </t>
  </si>
  <si>
    <t xml:space="preserve">5 valve </t>
  </si>
  <si>
    <t>As per recent Avg .in Dec 2016</t>
  </si>
  <si>
    <t>Savings in Feb. 2017</t>
  </si>
  <si>
    <t>c1214</t>
  </si>
  <si>
    <t>C1898</t>
  </si>
  <si>
    <t>Avg steam for tracing  per day for C1214 (MT)</t>
  </si>
  <si>
    <t>Avg steam for tracing per day  per day for other grade (MT)</t>
  </si>
  <si>
    <t>Savings in March. 2017</t>
  </si>
  <si>
    <t>days in FEB.2017</t>
  </si>
  <si>
    <t>Total steam need for tracing as per recent Avg.in FEB.</t>
  </si>
  <si>
    <t>Total steam need for tracing as per recent Avg.in MARCH.</t>
  </si>
  <si>
    <t>days in MARCH.2017</t>
  </si>
  <si>
    <t>Total steam need for tracing as per recent Avg.in jAN.</t>
  </si>
  <si>
    <t>Avg. steam taken for t/F line tracing FT710 (before attending leak )</t>
  </si>
  <si>
    <t>Effluent generation 2015-16</t>
  </si>
  <si>
    <t>M3/day</t>
  </si>
  <si>
    <t>Effluent generation 2016-17</t>
  </si>
  <si>
    <t>m3/day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</si>
  <si>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</si>
  <si>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</si>
  <si>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</si>
  <si>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</si>
  <si>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</si>
  <si>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</si>
  <si>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</si>
  <si>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</si>
  <si>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</si>
  <si>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</si>
  <si>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</si>
  <si>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</si>
  <si>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</si>
  <si>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condensate recovery</t>
  </si>
  <si>
    <t>2016-17</t>
  </si>
  <si>
    <t>2015-16</t>
  </si>
  <si>
    <t>MT</t>
  </si>
  <si>
    <t>%tage increase in recovery</t>
  </si>
  <si>
    <t>FT 701</t>
  </si>
  <si>
    <t>FT704</t>
  </si>
  <si>
    <t>April</t>
  </si>
  <si>
    <t>May</t>
  </si>
  <si>
    <t>June</t>
  </si>
  <si>
    <t>July</t>
  </si>
  <si>
    <t>August</t>
  </si>
  <si>
    <t>November</t>
  </si>
  <si>
    <t>December</t>
  </si>
  <si>
    <t>January</t>
  </si>
  <si>
    <t>February</t>
  </si>
  <si>
    <t>March</t>
  </si>
  <si>
    <t xml:space="preserve">Total </t>
  </si>
  <si>
    <t xml:space="preserve">Total steam </t>
  </si>
  <si>
    <t>%tage reduction in steam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</si>
</sst>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B1mmm/yy"/>
    <numFmt numFmtId="165" formatCode="0.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0"/>
      <name val="Arial"/>
      <family val="2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10" fillId="0" borderId="0"/>
  </cellStyleXfs>
  <cellXfs count="249">
    <xf numFmtId="0" fontId="0" fillId="0" borderId="0" xfId="0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Border="1"/>
    <xf numFmtId="0" fontId="1" fillId="0" borderId="20" xfId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4" borderId="1" xfId="0" applyFill="1" applyBorder="1"/>
    <xf numFmtId="0" fontId="3" fillId="0" borderId="5" xfId="3" applyBorder="1"/>
    <xf numFmtId="0" fontId="0" fillId="0" borderId="1" xfId="0" applyFill="1" applyBorder="1"/>
    <xf numFmtId="164" fontId="0" fillId="2" borderId="1" xfId="0" applyNumberFormat="1" applyFill="1" applyBorder="1"/>
    <xf numFmtId="0" fontId="0" fillId="0" borderId="0" xfId="0" applyBorder="1"/>
    <xf numFmtId="0" fontId="0" fillId="4" borderId="3" xfId="0" applyFill="1" applyBorder="1"/>
    <xf numFmtId="0" fontId="0" fillId="4" borderId="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4" xfId="0" applyFont="1" applyBorder="1"/>
    <xf numFmtId="0" fontId="4" fillId="0" borderId="27" xfId="0" applyFon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5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64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28" xfId="0" applyBorder="1"/>
    <xf numFmtId="0" fontId="7" fillId="0" borderId="1" xfId="0" applyFont="1" applyBorder="1" applyAlignment="1">
      <alignment vertical="center"/>
    </xf>
    <xf numFmtId="0" fontId="2" fillId="5" borderId="1" xfId="4" applyFont="1" applyFill="1" applyBorder="1"/>
    <xf numFmtId="0" fontId="2" fillId="5" borderId="1" xfId="4" applyFont="1" applyFill="1" applyBorder="1" applyAlignment="1">
      <alignment horizontal="left"/>
    </xf>
    <xf numFmtId="0" fontId="4" fillId="0" borderId="0" xfId="0" applyFont="1" applyBorder="1"/>
    <xf numFmtId="0" fontId="4" fillId="0" borderId="2" xfId="0" applyFont="1" applyBorder="1"/>
    <xf numFmtId="0" fontId="0" fillId="2" borderId="1" xfId="0" applyFill="1" applyBorder="1" applyAlignment="1">
      <alignment horizontal="left"/>
    </xf>
    <xf numFmtId="2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2" fontId="0" fillId="6" borderId="1" xfId="0" applyNumberFormat="1" applyFill="1" applyBorder="1"/>
    <xf numFmtId="2" fontId="0" fillId="7" borderId="0" xfId="0" applyNumberFormat="1" applyFill="1"/>
    <xf numFmtId="0" fontId="0" fillId="7" borderId="1" xfId="0" applyFill="1" applyBorder="1"/>
    <xf numFmtId="0" fontId="0" fillId="7" borderId="0" xfId="0" applyFill="1"/>
    <xf numFmtId="0" fontId="0" fillId="7" borderId="29" xfId="0" applyFill="1" applyBorder="1"/>
    <xf numFmtId="2" fontId="0" fillId="7" borderId="1" xfId="0" applyNumberFormat="1" applyFill="1" applyBorder="1"/>
    <xf numFmtId="0" fontId="0" fillId="7" borderId="30" xfId="0" applyFill="1" applyBorder="1"/>
    <xf numFmtId="2" fontId="0" fillId="7" borderId="31" xfId="0" applyNumberFormat="1" applyFill="1" applyBorder="1"/>
    <xf numFmtId="0" fontId="0" fillId="7" borderId="31" xfId="0" applyFill="1" applyBorder="1"/>
    <xf numFmtId="0" fontId="0" fillId="7" borderId="32" xfId="0" applyFill="1" applyBorder="1"/>
    <xf numFmtId="0" fontId="0" fillId="0" borderId="4" xfId="0" applyBorder="1"/>
    <xf numFmtId="2" fontId="0" fillId="4" borderId="1" xfId="0" applyNumberFormat="1" applyFill="1" applyBorder="1"/>
    <xf numFmtId="0" fontId="0" fillId="8" borderId="0" xfId="0" applyFill="1"/>
    <xf numFmtId="2" fontId="0" fillId="8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4" fontId="0" fillId="6" borderId="1" xfId="0" applyNumberFormat="1" applyFill="1" applyBorder="1"/>
    <xf numFmtId="0" fontId="0" fillId="4" borderId="0" xfId="0" applyFill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0" fillId="0" borderId="1" xfId="0" applyNumberFormat="1" applyFill="1" applyBorder="1"/>
    <xf numFmtId="2" fontId="0" fillId="0" borderId="0" xfId="0" applyNumberFormat="1"/>
    <xf numFmtId="14" fontId="0" fillId="4" borderId="1" xfId="0" applyNumberFormat="1" applyFill="1" applyBorder="1"/>
    <xf numFmtId="0" fontId="0" fillId="0" borderId="27" xfId="0" applyBorder="1"/>
    <xf numFmtId="0" fontId="0" fillId="0" borderId="2" xfId="0" applyBorder="1"/>
    <xf numFmtId="0" fontId="0" fillId="0" borderId="41" xfId="0" applyBorder="1"/>
    <xf numFmtId="0" fontId="0" fillId="4" borderId="27" xfId="0" applyFill="1" applyBorder="1"/>
    <xf numFmtId="2" fontId="0" fillId="4" borderId="2" xfId="0" applyNumberFormat="1" applyFill="1" applyBorder="1"/>
    <xf numFmtId="2" fontId="0" fillId="4" borderId="27" xfId="0" applyNumberFormat="1" applyFill="1" applyBorder="1"/>
    <xf numFmtId="2" fontId="0" fillId="9" borderId="1" xfId="0" applyNumberFormat="1" applyFill="1" applyBorder="1"/>
    <xf numFmtId="0" fontId="0" fillId="0" borderId="0" xfId="0" applyFill="1" applyBorder="1" applyAlignment="1">
      <alignment wrapText="1"/>
    </xf>
    <xf numFmtId="0" fontId="8" fillId="0" borderId="2" xfId="0" applyFont="1" applyFill="1" applyBorder="1"/>
    <xf numFmtId="2" fontId="5" fillId="5" borderId="4" xfId="0" applyNumberFormat="1" applyFont="1" applyFill="1" applyBorder="1"/>
    <xf numFmtId="1" fontId="0" fillId="0" borderId="1" xfId="0" applyNumberFormat="1" applyBorder="1"/>
    <xf numFmtId="165" fontId="0" fillId="0" borderId="1" xfId="0" applyNumberFormat="1" applyBorder="1"/>
    <xf numFmtId="0" fontId="0" fillId="0" borderId="5" xfId="0" applyBorder="1" applyAlignment="1"/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" fillId="0" borderId="37" xfId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/>
    <xf numFmtId="0" fontId="1" fillId="0" borderId="43" xfId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2" xfId="1" applyBorder="1" applyAlignment="1">
      <alignment horizontal="center" vertical="center" wrapText="1"/>
    </xf>
    <xf numFmtId="0" fontId="1" fillId="0" borderId="25" xfId="1" applyBorder="1" applyAlignment="1">
      <alignment horizontal="center" vertical="center" wrapText="1"/>
    </xf>
    <xf numFmtId="0" fontId="0" fillId="0" borderId="15" xfId="0" applyBorder="1"/>
    <xf numFmtId="0" fontId="0" fillId="0" borderId="31" xfId="0" applyBorder="1"/>
    <xf numFmtId="0" fontId="0" fillId="0" borderId="43" xfId="0" applyBorder="1"/>
    <xf numFmtId="0" fontId="0" fillId="0" borderId="9" xfId="0" applyBorder="1"/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1" fillId="0" borderId="33" xfId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0" fillId="0" borderId="20" xfId="0" applyBorder="1"/>
    <xf numFmtId="0" fontId="0" fillId="0" borderId="26" xfId="0" applyBorder="1" applyAlignment="1"/>
    <xf numFmtId="0" fontId="0" fillId="9" borderId="8" xfId="0" applyFill="1" applyBorder="1"/>
    <xf numFmtId="0" fontId="0" fillId="8" borderId="9" xfId="0" applyFill="1" applyBorder="1"/>
    <xf numFmtId="0" fontId="0" fillId="9" borderId="9" xfId="0" applyFill="1" applyBorder="1"/>
    <xf numFmtId="0" fontId="0" fillId="0" borderId="42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45" xfId="0" applyFill="1" applyBorder="1"/>
    <xf numFmtId="0" fontId="0" fillId="2" borderId="34" xfId="0" applyFill="1" applyBorder="1"/>
    <xf numFmtId="0" fontId="0" fillId="0" borderId="46" xfId="0" applyBorder="1"/>
    <xf numFmtId="0" fontId="0" fillId="0" borderId="18" xfId="0" applyBorder="1" applyAlignment="1"/>
    <xf numFmtId="0" fontId="0" fillId="0" borderId="17" xfId="0" applyBorder="1"/>
    <xf numFmtId="0" fontId="0" fillId="0" borderId="39" xfId="0" applyBorder="1"/>
    <xf numFmtId="0" fontId="0" fillId="0" borderId="33" xfId="0" applyBorder="1"/>
    <xf numFmtId="0" fontId="0" fillId="4" borderId="4" xfId="0" applyFill="1" applyBorder="1"/>
    <xf numFmtId="0" fontId="0" fillId="2" borderId="47" xfId="0" applyFill="1" applyBorder="1"/>
    <xf numFmtId="0" fontId="0" fillId="0" borderId="25" xfId="0" applyBorder="1" applyAlignment="1">
      <alignment wrapText="1"/>
    </xf>
    <xf numFmtId="0" fontId="0" fillId="8" borderId="15" xfId="0" applyFill="1" applyBorder="1"/>
    <xf numFmtId="0" fontId="0" fillId="0" borderId="18" xfId="0" applyBorder="1"/>
    <xf numFmtId="0" fontId="1" fillId="0" borderId="0" xfId="1" applyBorder="1" applyAlignment="1">
      <alignment horizontal="center" vertical="center" wrapText="1"/>
    </xf>
    <xf numFmtId="0" fontId="0" fillId="9" borderId="15" xfId="0" applyFill="1" applyBorder="1"/>
    <xf numFmtId="0" fontId="0" fillId="0" borderId="38" xfId="0" applyBorder="1" applyAlignment="1"/>
    <xf numFmtId="0" fontId="0" fillId="2" borderId="12" xfId="0" applyFill="1" applyBorder="1"/>
    <xf numFmtId="0" fontId="0" fillId="0" borderId="48" xfId="0" applyFill="1" applyBorder="1" applyAlignment="1">
      <alignment wrapText="1"/>
    </xf>
    <xf numFmtId="0" fontId="0" fillId="0" borderId="49" xfId="0" applyBorder="1"/>
    <xf numFmtId="0" fontId="0" fillId="8" borderId="50" xfId="0" applyFill="1" applyBorder="1"/>
    <xf numFmtId="0" fontId="0" fillId="0" borderId="18" xfId="0" applyBorder="1" applyAlignment="1">
      <alignment wrapText="1"/>
    </xf>
    <xf numFmtId="0" fontId="0" fillId="3" borderId="19" xfId="0" applyFill="1" applyBorder="1"/>
    <xf numFmtId="0" fontId="0" fillId="0" borderId="45" xfId="0" applyBorder="1" applyAlignment="1"/>
    <xf numFmtId="0" fontId="0" fillId="0" borderId="34" xfId="0" applyBorder="1" applyAlignment="1"/>
    <xf numFmtId="0" fontId="0" fillId="0" borderId="13" xfId="0" applyBorder="1" applyAlignment="1"/>
    <xf numFmtId="0" fontId="0" fillId="0" borderId="35" xfId="0" applyFill="1" applyBorder="1" applyAlignment="1">
      <alignment wrapText="1"/>
    </xf>
    <xf numFmtId="0" fontId="0" fillId="0" borderId="44" xfId="0" applyBorder="1" applyAlignment="1">
      <alignment wrapText="1"/>
    </xf>
    <xf numFmtId="0" fontId="1" fillId="0" borderId="0" xfId="1" applyBorder="1" applyAlignment="1">
      <alignment horizontal="center" vertical="center"/>
    </xf>
    <xf numFmtId="2" fontId="0" fillId="0" borderId="4" xfId="0" applyNumberFormat="1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30" xfId="0" applyBorder="1"/>
    <xf numFmtId="2" fontId="0" fillId="0" borderId="4" xfId="0" applyNumberFormat="1" applyFill="1" applyBorder="1"/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1" xfId="4" applyFont="1" applyBorder="1"/>
    <xf numFmtId="0" fontId="5" fillId="0" borderId="1" xfId="4" applyFont="1" applyBorder="1" applyAlignment="1">
      <alignment horizontal="center" vertical="center" wrapText="1"/>
    </xf>
    <xf numFmtId="0" fontId="5" fillId="0" borderId="0" xfId="4" applyFont="1"/>
    <xf numFmtId="0" fontId="5" fillId="0" borderId="1" xfId="4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0" borderId="1" xfId="4" applyBorder="1"/>
    <xf numFmtId="0" fontId="2" fillId="0" borderId="0" xfId="4"/>
    <xf numFmtId="0" fontId="2" fillId="2" borderId="1" xfId="4" applyFill="1" applyBorder="1"/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4" fontId="0" fillId="0" borderId="48" xfId="0" applyNumberFormat="1" applyBorder="1" applyAlignment="1">
      <alignment horizontal="right"/>
    </xf>
    <xf numFmtId="164" fontId="0" fillId="0" borderId="49" xfId="0" applyNumberForma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right"/>
    </xf>
    <xf numFmtId="164" fontId="0" fillId="0" borderId="57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wrapText="1"/>
    </xf>
    <xf numFmtId="0" fontId="1" fillId="0" borderId="45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" fontId="0" fillId="0" borderId="41" xfId="0" applyNumberFormat="1" applyFill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30" xfId="1" applyBorder="1"/>
    <xf numFmtId="0" fontId="1" fillId="0" borderId="49" xfId="1" applyBorder="1" applyAlignment="1">
      <alignment horizontal="right"/>
    </xf>
    <xf numFmtId="0" fontId="1" fillId="0" borderId="50" xfId="1" applyBorder="1"/>
    <xf numFmtId="0" fontId="0" fillId="0" borderId="4" xfId="0" applyBorder="1" applyAlignment="1">
      <alignment horizontal="left"/>
    </xf>
    <xf numFmtId="2" fontId="0" fillId="5" borderId="4" xfId="0" applyNumberFormat="1" applyFill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5" fillId="0" borderId="4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/>
    <xf numFmtId="0" fontId="0" fillId="6" borderId="0" xfId="0" applyFill="1"/>
    <xf numFmtId="2" fontId="2" fillId="2" borderId="1" xfId="5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6">
    <cellStyle name="Hyperlink" xfId="3" builtinId="8"/>
    <cellStyle name="Normal" xfId="0" builtinId="0"/>
    <cellStyle name="Normal 2" xfId="2"/>
    <cellStyle name="Normal 3" xfId="1"/>
    <cellStyle name="Normal 8" xfId="5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1214@20Nov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9"/>
  <sheetViews>
    <sheetView topLeftCell="A10" zoomScale="85" zoomScaleNormal="85" workbookViewId="0">
      <selection activeCell="B37" sqref="B37"/>
    </sheetView>
  </sheetViews>
  <sheetFormatPr defaultRowHeight="15" x14ac:dyDescent="0.25"/>
  <cols>
    <col min="1" max="1" width="28.85546875" bestFit="1" customWidth="1"/>
    <col min="2" max="2" width="23.85546875" bestFit="1" customWidth="1"/>
    <col min="3" max="3" width="30.42578125" customWidth="1"/>
    <col min="4" max="4" width="27.5703125" bestFit="1" customWidth="1"/>
    <col min="5" max="5" width="32.140625" customWidth="1"/>
    <col min="6" max="6" width="19.28515625" bestFit="1" customWidth="1"/>
    <col min="7" max="8" width="19.28515625" customWidth="1"/>
    <col min="9" max="9" width="13.28515625" customWidth="1"/>
    <col min="10" max="10" width="20.140625" customWidth="1"/>
    <col min="11" max="11" width="15.140625" customWidth="1"/>
    <col min="12" max="13" width="15.7109375" customWidth="1"/>
    <col min="14" max="14" width="75" bestFit="1" customWidth="1"/>
    <col min="15" max="15" width="15.7109375" customWidth="1"/>
    <col min="16" max="16" width="13.42578125" customWidth="1"/>
    <col min="17" max="17" width="15" customWidth="1"/>
    <col min="18" max="18" width="14.85546875" customWidth="1"/>
    <col min="19" max="19" width="15" customWidth="1"/>
    <col min="20" max="20" width="14.28515625" customWidth="1"/>
    <col min="21" max="21" width="11.85546875" customWidth="1"/>
    <col min="22" max="22" width="11.28515625" customWidth="1"/>
  </cols>
  <sheetData>
    <row r="2" spans="1:15" x14ac:dyDescent="0.25">
      <c r="A2" s="13"/>
      <c r="B2" s="23">
        <v>42675</v>
      </c>
      <c r="C2" s="23">
        <v>42705</v>
      </c>
      <c r="D2" s="81">
        <v>42736</v>
      </c>
      <c r="E2" s="81">
        <v>42767</v>
      </c>
      <c r="F2" s="81">
        <v>42795</v>
      </c>
    </row>
    <row r="3" spans="1:15" ht="30" x14ac:dyDescent="0.25">
      <c r="A3" s="48" t="s">
        <v>161</v>
      </c>
      <c r="B3" s="51">
        <v>160</v>
      </c>
      <c r="C3" s="51">
        <v>440.68</v>
      </c>
      <c r="D3" s="13">
        <v>688.91</v>
      </c>
      <c r="E3" s="13">
        <v>438.49</v>
      </c>
      <c r="F3" s="13">
        <v>149.91999999999999</v>
      </c>
    </row>
    <row r="4" spans="1:15" x14ac:dyDescent="0.25">
      <c r="A4" s="13" t="s">
        <v>17</v>
      </c>
      <c r="B4" s="51">
        <v>1248.78</v>
      </c>
      <c r="C4" s="51">
        <v>3456.31</v>
      </c>
      <c r="D4" s="13">
        <v>5403.21</v>
      </c>
      <c r="E4" s="13">
        <v>3439.13</v>
      </c>
      <c r="F4" s="22">
        <v>1175.8399999999999</v>
      </c>
    </row>
    <row r="5" spans="1:15" x14ac:dyDescent="0.25">
      <c r="A5" s="13" t="s">
        <v>18</v>
      </c>
      <c r="B5" s="51">
        <v>8757.1</v>
      </c>
      <c r="C5" s="51">
        <v>24237.4</v>
      </c>
      <c r="D5" s="13">
        <v>37890.5</v>
      </c>
      <c r="E5" s="13">
        <v>24116.95</v>
      </c>
      <c r="F5" s="22">
        <v>8245.6</v>
      </c>
    </row>
    <row r="6" spans="1:15" x14ac:dyDescent="0.25">
      <c r="A6" s="13" t="s">
        <v>19</v>
      </c>
      <c r="B6" s="51">
        <v>28347.4</v>
      </c>
      <c r="C6" s="51">
        <v>87444.73</v>
      </c>
      <c r="D6" s="13">
        <v>136701</v>
      </c>
      <c r="E6" s="13">
        <v>87010.17</v>
      </c>
      <c r="F6" s="22">
        <v>29748.9</v>
      </c>
    </row>
    <row r="7" spans="1:15" x14ac:dyDescent="0.25">
      <c r="A7" s="20" t="s">
        <v>74</v>
      </c>
      <c r="B7" s="20">
        <f>SUM(B5:B6)</f>
        <v>37104.5</v>
      </c>
      <c r="C7" s="20">
        <f>SUM(C5:C6)</f>
        <v>111682.13</v>
      </c>
      <c r="D7" s="20">
        <f>SUM(D5:D6)</f>
        <v>174591.5</v>
      </c>
      <c r="E7" s="20">
        <f>E5+E6</f>
        <v>111127.12</v>
      </c>
      <c r="F7" s="20">
        <v>37994.43</v>
      </c>
    </row>
    <row r="8" spans="1:15" x14ac:dyDescent="0.25">
      <c r="A8" s="22" t="s">
        <v>73</v>
      </c>
      <c r="B8" s="52">
        <v>1.81</v>
      </c>
      <c r="C8" s="52">
        <v>1.9</v>
      </c>
      <c r="D8" s="13">
        <v>1.9</v>
      </c>
      <c r="E8" s="13">
        <v>1.9</v>
      </c>
      <c r="F8" s="22">
        <v>1.9</v>
      </c>
    </row>
    <row r="9" spans="1:15" x14ac:dyDescent="0.25">
      <c r="A9" s="22" t="s">
        <v>78</v>
      </c>
      <c r="B9" s="13">
        <v>38.119999999999997</v>
      </c>
      <c r="C9" s="13">
        <v>51.2</v>
      </c>
      <c r="D9" s="13">
        <v>138.58000000000001</v>
      </c>
      <c r="E9" s="13">
        <v>158.85</v>
      </c>
      <c r="F9" s="22">
        <v>268.33999999999997</v>
      </c>
    </row>
    <row r="10" spans="1:15" x14ac:dyDescent="0.25">
      <c r="A10" s="20" t="s">
        <v>75</v>
      </c>
      <c r="B10" s="20">
        <f>(B9*1000*B8)</f>
        <v>68997.2</v>
      </c>
      <c r="C10" s="20">
        <f>C9*1000*C8</f>
        <v>97280</v>
      </c>
      <c r="D10" s="20">
        <f>D9*1000*1.9</f>
        <v>263302</v>
      </c>
      <c r="E10" s="20">
        <f>(E9*1000*E8)</f>
        <v>301815</v>
      </c>
      <c r="F10" s="20">
        <f>F9*1000*F8</f>
        <v>509846</v>
      </c>
    </row>
    <row r="11" spans="1:15" x14ac:dyDescent="0.25">
      <c r="A11" s="15" t="s">
        <v>76</v>
      </c>
      <c r="B11" s="15">
        <f>B10+B7</f>
        <v>106101.7</v>
      </c>
      <c r="C11" s="15">
        <f>SUM(C7,C10)</f>
        <v>208962.13</v>
      </c>
      <c r="D11" s="15">
        <f>(D10+D7)</f>
        <v>437893.5</v>
      </c>
      <c r="E11" s="15">
        <f>E10+E7</f>
        <v>412942.12</v>
      </c>
      <c r="F11" s="15">
        <f>F10+F7</f>
        <v>547840.43000000005</v>
      </c>
    </row>
    <row r="12" spans="1:15" ht="15.75" thickBot="1" x14ac:dyDescent="0.3"/>
    <row r="13" spans="1:15" ht="15.75" thickBot="1" x14ac:dyDescent="0.3">
      <c r="A13" s="126"/>
      <c r="B13" s="193" t="s">
        <v>0</v>
      </c>
      <c r="C13" s="194"/>
      <c r="D13" s="193" t="s">
        <v>168</v>
      </c>
      <c r="E13" s="195"/>
      <c r="F13" s="127"/>
      <c r="G13" s="196" t="s">
        <v>167</v>
      </c>
      <c r="H13" s="197"/>
      <c r="I13" s="128"/>
      <c r="J13" s="144" t="s">
        <v>169</v>
      </c>
      <c r="K13" s="129" t="s">
        <v>166</v>
      </c>
      <c r="L13" s="128"/>
      <c r="M13" s="130"/>
      <c r="N13" s="144" t="s">
        <v>169</v>
      </c>
    </row>
    <row r="14" spans="1:15" ht="60" x14ac:dyDescent="0.25">
      <c r="A14" s="125" t="s">
        <v>2</v>
      </c>
      <c r="B14" s="103" t="s">
        <v>40</v>
      </c>
      <c r="C14" s="104" t="s">
        <v>41</v>
      </c>
      <c r="D14" s="103" t="s">
        <v>164</v>
      </c>
      <c r="E14" s="102" t="s">
        <v>165</v>
      </c>
      <c r="F14" s="104" t="s">
        <v>72</v>
      </c>
      <c r="G14" s="103" t="s">
        <v>164</v>
      </c>
      <c r="H14" s="102" t="s">
        <v>165</v>
      </c>
      <c r="I14" s="116" t="s">
        <v>72</v>
      </c>
      <c r="J14" s="104"/>
      <c r="K14" s="115" t="s">
        <v>164</v>
      </c>
      <c r="L14" s="102" t="s">
        <v>165</v>
      </c>
      <c r="M14" s="150"/>
      <c r="N14" s="140"/>
    </row>
    <row r="15" spans="1:15" x14ac:dyDescent="0.25">
      <c r="A15" s="121" t="s">
        <v>5</v>
      </c>
      <c r="B15" s="109">
        <v>35.24</v>
      </c>
      <c r="C15" s="123">
        <v>15.8</v>
      </c>
      <c r="D15" s="109">
        <v>29.8</v>
      </c>
      <c r="E15" s="101">
        <v>27.247</v>
      </c>
      <c r="F15" s="110">
        <f>B15-D15</f>
        <v>5.4400000000000013</v>
      </c>
      <c r="G15" s="105">
        <v>36.43</v>
      </c>
      <c r="H15" s="46">
        <v>28.4</v>
      </c>
      <c r="I15" s="74">
        <f>B15-G15</f>
        <v>-1.1899999999999977</v>
      </c>
      <c r="J15" s="152" t="s">
        <v>174</v>
      </c>
      <c r="K15" s="89">
        <v>42.23</v>
      </c>
      <c r="L15" s="13">
        <v>31.7</v>
      </c>
      <c r="M15" s="88"/>
      <c r="N15" s="141" t="s">
        <v>175</v>
      </c>
      <c r="O15" t="s">
        <v>170</v>
      </c>
    </row>
    <row r="16" spans="1:15" ht="15.75" thickBot="1" x14ac:dyDescent="0.3">
      <c r="A16" s="122" t="s">
        <v>6</v>
      </c>
      <c r="B16" s="111">
        <v>43.99</v>
      </c>
      <c r="C16" s="124">
        <v>16.02</v>
      </c>
      <c r="D16" s="111">
        <v>42.17</v>
      </c>
      <c r="E16" s="112">
        <v>30.89</v>
      </c>
      <c r="F16" s="113">
        <f>B16-D16</f>
        <v>1.8200000000000003</v>
      </c>
      <c r="G16" s="106">
        <v>40.79</v>
      </c>
      <c r="H16" s="107">
        <v>31.75</v>
      </c>
      <c r="I16" s="117">
        <f>B16-G16</f>
        <v>3.2000000000000028</v>
      </c>
      <c r="J16" s="108"/>
      <c r="K16" s="143">
        <v>42.84</v>
      </c>
      <c r="L16" s="120">
        <v>40.520000000000003</v>
      </c>
      <c r="M16" s="118">
        <f>B16-K16</f>
        <v>1.1499999999999986</v>
      </c>
      <c r="N16" s="142"/>
    </row>
    <row r="17" spans="1:14" x14ac:dyDescent="0.25">
      <c r="C17" s="164"/>
      <c r="D17" s="164"/>
      <c r="E17" s="164"/>
      <c r="F17" s="114"/>
      <c r="G17" s="114"/>
      <c r="H17" s="114"/>
      <c r="I17" s="24"/>
      <c r="J17" s="24"/>
      <c r="K17" s="24"/>
      <c r="L17" s="24"/>
      <c r="M17" s="24"/>
      <c r="N17" s="24"/>
    </row>
    <row r="18" spans="1:14" ht="30" x14ac:dyDescent="0.25">
      <c r="A18" s="47" t="s">
        <v>20</v>
      </c>
      <c r="B18" s="25"/>
      <c r="D18" s="164"/>
      <c r="E18" s="164"/>
      <c r="F18" s="114"/>
      <c r="G18" s="114"/>
      <c r="H18" s="114"/>
      <c r="I18" s="24"/>
      <c r="J18" s="24"/>
      <c r="K18" s="24"/>
      <c r="L18" s="24"/>
      <c r="M18" s="24"/>
      <c r="N18" s="24"/>
    </row>
    <row r="19" spans="1:14" x14ac:dyDescent="0.25">
      <c r="A19" s="13" t="s">
        <v>159</v>
      </c>
      <c r="B19" s="13"/>
      <c r="C19" s="14">
        <v>27.247</v>
      </c>
    </row>
    <row r="20" spans="1:14" x14ac:dyDescent="0.25">
      <c r="A20" s="13" t="s">
        <v>160</v>
      </c>
      <c r="B20" s="13"/>
      <c r="C20" s="14">
        <v>30.89</v>
      </c>
    </row>
    <row r="21" spans="1:14" ht="30" x14ac:dyDescent="0.25">
      <c r="A21" s="16" t="s">
        <v>2</v>
      </c>
      <c r="B21" s="16" t="s">
        <v>42</v>
      </c>
      <c r="C21" s="16" t="s">
        <v>7</v>
      </c>
      <c r="D21" s="16" t="s">
        <v>7</v>
      </c>
      <c r="E21" s="16" t="s">
        <v>7</v>
      </c>
      <c r="F21" s="54" t="s">
        <v>8</v>
      </c>
      <c r="G21" s="54"/>
      <c r="H21" s="54"/>
      <c r="I21" s="53" t="s">
        <v>77</v>
      </c>
      <c r="J21" s="95"/>
    </row>
    <row r="22" spans="1:14" x14ac:dyDescent="0.25">
      <c r="A22" s="17"/>
      <c r="B22" s="17"/>
      <c r="C22" s="17" t="s">
        <v>163</v>
      </c>
      <c r="D22" s="17" t="s">
        <v>152</v>
      </c>
      <c r="E22" s="17"/>
      <c r="F22" s="30"/>
      <c r="G22" s="30"/>
      <c r="H22" s="30"/>
      <c r="I22" s="13"/>
      <c r="J22" s="24"/>
    </row>
    <row r="23" spans="1:14" x14ac:dyDescent="0.25">
      <c r="A23" s="21" t="s">
        <v>16</v>
      </c>
      <c r="B23" s="17">
        <v>5</v>
      </c>
      <c r="C23" s="17">
        <f>B23*C15</f>
        <v>79</v>
      </c>
      <c r="D23" s="17">
        <f>B23*D15</f>
        <v>149</v>
      </c>
      <c r="E23" s="17">
        <f>D23-C23</f>
        <v>70</v>
      </c>
      <c r="F23" s="17">
        <v>16312.74</v>
      </c>
      <c r="G23" s="17"/>
      <c r="H23" s="17"/>
      <c r="I23" s="17">
        <f>B23*F15</f>
        <v>27.200000000000006</v>
      </c>
      <c r="J23" s="24"/>
    </row>
    <row r="24" spans="1:14" x14ac:dyDescent="0.25">
      <c r="A24" s="13" t="s">
        <v>26</v>
      </c>
      <c r="B24" s="13">
        <v>6</v>
      </c>
      <c r="C24" s="13">
        <f>B24*C16</f>
        <v>96.12</v>
      </c>
      <c r="D24" s="13">
        <f>B24*E16</f>
        <v>185.34</v>
      </c>
      <c r="E24" s="13">
        <f>D24-C24</f>
        <v>89.22</v>
      </c>
      <c r="F24" s="13">
        <v>20791.75</v>
      </c>
      <c r="G24" s="13"/>
      <c r="H24" s="13"/>
      <c r="I24" s="13">
        <f>B24*F16</f>
        <v>10.920000000000002</v>
      </c>
      <c r="J24" s="24"/>
    </row>
    <row r="25" spans="1:14" x14ac:dyDescent="0.25">
      <c r="E25" s="49" t="s">
        <v>27</v>
      </c>
      <c r="F25" s="26">
        <f>SUM(F23:F24)</f>
        <v>37104.49</v>
      </c>
      <c r="G25" s="26"/>
      <c r="H25" s="26"/>
      <c r="I25" s="13">
        <f>SUM(I23:I24)</f>
        <v>38.120000000000005</v>
      </c>
      <c r="J25" s="24"/>
    </row>
    <row r="26" spans="1:14" x14ac:dyDescent="0.25">
      <c r="A26" s="25" t="s">
        <v>28</v>
      </c>
      <c r="B26" s="16"/>
    </row>
    <row r="27" spans="1:14" x14ac:dyDescent="0.25">
      <c r="A27" s="13" t="s">
        <v>159</v>
      </c>
      <c r="B27" s="13"/>
      <c r="C27" s="14">
        <v>28.4</v>
      </c>
    </row>
    <row r="28" spans="1:14" x14ac:dyDescent="0.25">
      <c r="A28" s="13" t="s">
        <v>160</v>
      </c>
      <c r="B28" s="13"/>
      <c r="C28" s="14">
        <v>31.75</v>
      </c>
    </row>
    <row r="29" spans="1:14" ht="30" x14ac:dyDescent="0.25">
      <c r="A29" s="16" t="s">
        <v>2</v>
      </c>
      <c r="B29" s="16" t="s">
        <v>42</v>
      </c>
      <c r="C29" s="16" t="s">
        <v>7</v>
      </c>
      <c r="D29" s="16" t="s">
        <v>7</v>
      </c>
      <c r="E29" s="16" t="s">
        <v>7</v>
      </c>
      <c r="F29" s="18" t="s">
        <v>8</v>
      </c>
      <c r="G29" s="18"/>
      <c r="H29" s="18"/>
      <c r="I29" s="53" t="s">
        <v>77</v>
      </c>
      <c r="J29" s="95"/>
    </row>
    <row r="30" spans="1:14" x14ac:dyDescent="0.25">
      <c r="A30" s="17"/>
      <c r="B30" s="17"/>
      <c r="C30" s="17" t="s">
        <v>151</v>
      </c>
      <c r="D30" s="17" t="s">
        <v>179</v>
      </c>
      <c r="E30" s="17"/>
      <c r="F30" s="19"/>
      <c r="G30" s="19"/>
      <c r="H30" s="19"/>
      <c r="I30" s="13"/>
      <c r="J30" s="24"/>
    </row>
    <row r="31" spans="1:14" x14ac:dyDescent="0.25">
      <c r="A31" s="22" t="s">
        <v>5</v>
      </c>
      <c r="B31" s="13">
        <v>15</v>
      </c>
      <c r="C31" s="13">
        <f>B31*C15</f>
        <v>237</v>
      </c>
      <c r="D31" s="13">
        <f>B31*H15</f>
        <v>426</v>
      </c>
      <c r="E31" s="13">
        <f>D31-C31</f>
        <v>189</v>
      </c>
      <c r="F31" s="13">
        <v>47898.52</v>
      </c>
      <c r="G31" s="13"/>
      <c r="H31" s="13"/>
      <c r="I31" s="13"/>
      <c r="J31" s="24"/>
    </row>
    <row r="32" spans="1:14" x14ac:dyDescent="0.25">
      <c r="A32" s="22" t="s">
        <v>21</v>
      </c>
      <c r="B32" s="13">
        <v>16</v>
      </c>
      <c r="C32" s="13">
        <f>B32*C16</f>
        <v>256.32</v>
      </c>
      <c r="D32" s="13">
        <f>B32*H16</f>
        <v>508</v>
      </c>
      <c r="E32" s="13">
        <f>D32-C32</f>
        <v>251.68</v>
      </c>
      <c r="F32" s="13">
        <v>63783.67</v>
      </c>
      <c r="G32" s="13"/>
      <c r="H32" s="13"/>
      <c r="I32" s="13">
        <f>B32*I16</f>
        <v>51.200000000000045</v>
      </c>
      <c r="J32" s="24"/>
    </row>
    <row r="33" spans="1:16" ht="17.25" customHeight="1" x14ac:dyDescent="0.25">
      <c r="E33" s="50" t="s">
        <v>25</v>
      </c>
      <c r="F33" s="20">
        <f>SUM(F31:F32)</f>
        <v>111682.19</v>
      </c>
      <c r="G33" s="20"/>
      <c r="H33" s="20"/>
      <c r="I33" s="13">
        <f>SUM(I31:I32)</f>
        <v>51.200000000000045</v>
      </c>
      <c r="J33" s="24"/>
    </row>
    <row r="34" spans="1:16" ht="17.25" customHeight="1" x14ac:dyDescent="0.25">
      <c r="A34" s="82" t="s">
        <v>102</v>
      </c>
      <c r="E34" s="95"/>
      <c r="F34" s="79"/>
      <c r="G34" s="79"/>
      <c r="H34" s="79"/>
      <c r="I34" s="24"/>
      <c r="J34" s="24"/>
    </row>
    <row r="35" spans="1:16" ht="17.25" customHeight="1" x14ac:dyDescent="0.25">
      <c r="A35" s="13" t="s">
        <v>159</v>
      </c>
      <c r="B35" s="13"/>
      <c r="C35" s="14">
        <v>31.7</v>
      </c>
      <c r="G35" s="79"/>
      <c r="H35" s="79"/>
      <c r="I35" s="24"/>
      <c r="J35" s="24"/>
    </row>
    <row r="36" spans="1:16" x14ac:dyDescent="0.25">
      <c r="A36" s="13" t="s">
        <v>160</v>
      </c>
      <c r="B36" s="13"/>
      <c r="C36" s="14">
        <v>40.520000000000003</v>
      </c>
      <c r="G36" s="79"/>
      <c r="H36" s="79"/>
    </row>
    <row r="37" spans="1:16" ht="15.75" thickBot="1" x14ac:dyDescent="0.3"/>
    <row r="38" spans="1:16" ht="30.75" thickBot="1" x14ac:dyDescent="0.3">
      <c r="A38" s="159" t="s">
        <v>2</v>
      </c>
      <c r="B38" s="160" t="s">
        <v>42</v>
      </c>
      <c r="C38" s="160" t="s">
        <v>7</v>
      </c>
      <c r="D38" s="160" t="s">
        <v>7</v>
      </c>
      <c r="E38" s="160" t="s">
        <v>7</v>
      </c>
      <c r="F38" s="161" t="s">
        <v>8</v>
      </c>
      <c r="G38" s="162" t="s">
        <v>172</v>
      </c>
      <c r="J38" s="138" t="s">
        <v>156</v>
      </c>
      <c r="K38" s="139"/>
      <c r="L38" s="139"/>
      <c r="M38" s="146"/>
      <c r="N38" s="146">
        <v>28</v>
      </c>
      <c r="O38" s="153" t="s">
        <v>157</v>
      </c>
      <c r="P38" s="163" t="s">
        <v>176</v>
      </c>
    </row>
    <row r="39" spans="1:16" ht="75" x14ac:dyDescent="0.25">
      <c r="A39" s="100"/>
      <c r="B39" s="100"/>
      <c r="C39" s="100" t="s">
        <v>151</v>
      </c>
      <c r="D39" s="100" t="s">
        <v>162</v>
      </c>
      <c r="E39" s="100"/>
      <c r="F39" s="131"/>
      <c r="G39" s="17"/>
      <c r="J39" s="135" t="s">
        <v>153</v>
      </c>
      <c r="K39" s="136" t="s">
        <v>155</v>
      </c>
      <c r="L39" s="137" t="s">
        <v>154</v>
      </c>
      <c r="M39" s="147"/>
      <c r="N39" s="147" t="s">
        <v>190</v>
      </c>
      <c r="O39" s="154" t="s">
        <v>171</v>
      </c>
      <c r="P39" s="157" t="s">
        <v>173</v>
      </c>
    </row>
    <row r="40" spans="1:16" x14ac:dyDescent="0.25">
      <c r="A40" s="22" t="s">
        <v>5</v>
      </c>
      <c r="B40" s="13">
        <v>13</v>
      </c>
      <c r="C40" s="13">
        <f>B40*C15</f>
        <v>205.4</v>
      </c>
      <c r="D40" s="13">
        <f>B40*C35</f>
        <v>412.09999999999997</v>
      </c>
      <c r="E40" s="13">
        <f>D40-C40</f>
        <v>206.69999999999996</v>
      </c>
      <c r="F40" s="74">
        <v>62828.17</v>
      </c>
      <c r="G40" s="13"/>
      <c r="J40" s="119"/>
      <c r="K40" s="13"/>
      <c r="L40" s="13"/>
      <c r="M40" s="74"/>
      <c r="N40" s="74"/>
      <c r="O40" s="155"/>
      <c r="P40" s="149"/>
    </row>
    <row r="41" spans="1:16" ht="15.75" thickBot="1" x14ac:dyDescent="0.3">
      <c r="A41" s="22" t="s">
        <v>158</v>
      </c>
      <c r="B41" s="13">
        <v>18</v>
      </c>
      <c r="C41" s="13">
        <f>B41*C16</f>
        <v>288.36</v>
      </c>
      <c r="D41" s="74">
        <f>B41*C36</f>
        <v>729.36</v>
      </c>
      <c r="E41" s="13">
        <f>D41-C41</f>
        <v>441</v>
      </c>
      <c r="F41" s="74">
        <v>111763.23</v>
      </c>
      <c r="G41" s="13">
        <f>B41*M16</f>
        <v>20.699999999999974</v>
      </c>
      <c r="J41" s="132">
        <v>19.43</v>
      </c>
      <c r="K41" s="133">
        <v>15.22</v>
      </c>
      <c r="L41" s="134">
        <f>28*J41</f>
        <v>544.04</v>
      </c>
      <c r="M41" s="151"/>
      <c r="N41" s="148">
        <f>28*K41</f>
        <v>426.16</v>
      </c>
      <c r="O41" s="156">
        <f>L41-N41</f>
        <v>117.87999999999994</v>
      </c>
      <c r="P41" s="158">
        <f>O41+G42</f>
        <v>138.57999999999993</v>
      </c>
    </row>
    <row r="42" spans="1:16" x14ac:dyDescent="0.25">
      <c r="E42" s="20">
        <f>SUM(E40:E41)</f>
        <v>647.69999999999993</v>
      </c>
      <c r="F42" s="145">
        <f>SUM(F40:F41)</f>
        <v>174591.4</v>
      </c>
      <c r="G42" s="20">
        <f>SUM(G40:G41)</f>
        <v>20.699999999999974</v>
      </c>
      <c r="H42" s="79"/>
    </row>
    <row r="44" spans="1:16" x14ac:dyDescent="0.25">
      <c r="A44" s="82" t="s">
        <v>180</v>
      </c>
      <c r="E44" s="95"/>
      <c r="F44" s="79"/>
      <c r="G44" s="79"/>
      <c r="H44" s="79"/>
      <c r="I44" s="24"/>
      <c r="J44" s="24"/>
    </row>
    <row r="45" spans="1:16" x14ac:dyDescent="0.25">
      <c r="A45" s="13" t="s">
        <v>159</v>
      </c>
      <c r="B45" s="13"/>
      <c r="C45" s="14">
        <v>39.08</v>
      </c>
      <c r="D45" s="13" t="s">
        <v>183</v>
      </c>
      <c r="E45" s="13"/>
      <c r="F45">
        <v>39.08</v>
      </c>
      <c r="G45" s="79"/>
      <c r="H45" s="79"/>
      <c r="I45" s="24"/>
      <c r="J45" s="24"/>
    </row>
    <row r="46" spans="1:16" x14ac:dyDescent="0.25">
      <c r="A46" s="13" t="s">
        <v>160</v>
      </c>
      <c r="B46" s="13"/>
      <c r="C46" s="14">
        <v>26.75</v>
      </c>
      <c r="D46" s="13" t="s">
        <v>184</v>
      </c>
      <c r="E46" s="13"/>
      <c r="F46">
        <v>42.82</v>
      </c>
      <c r="G46" s="79"/>
      <c r="H46" s="79"/>
    </row>
    <row r="47" spans="1:16" ht="15.75" thickBot="1" x14ac:dyDescent="0.3"/>
    <row r="48" spans="1:16" ht="30.75" thickBot="1" x14ac:dyDescent="0.3">
      <c r="A48" s="159" t="s">
        <v>2</v>
      </c>
      <c r="B48" s="160" t="s">
        <v>42</v>
      </c>
      <c r="C48" s="160" t="s">
        <v>7</v>
      </c>
      <c r="D48" s="160" t="s">
        <v>7</v>
      </c>
      <c r="E48" s="160" t="s">
        <v>7</v>
      </c>
      <c r="F48" s="161" t="s">
        <v>8</v>
      </c>
      <c r="G48" s="162" t="s">
        <v>172</v>
      </c>
      <c r="J48" s="138" t="s">
        <v>156</v>
      </c>
      <c r="K48" s="139"/>
      <c r="L48" s="139"/>
      <c r="M48" s="146">
        <v>24</v>
      </c>
      <c r="N48" s="153" t="s">
        <v>186</v>
      </c>
      <c r="O48" s="163" t="s">
        <v>176</v>
      </c>
    </row>
    <row r="49" spans="1:15" ht="75" x14ac:dyDescent="0.25">
      <c r="A49" s="100"/>
      <c r="B49" s="100"/>
      <c r="C49" s="100" t="s">
        <v>151</v>
      </c>
      <c r="D49" s="100" t="s">
        <v>162</v>
      </c>
      <c r="E49" s="100"/>
      <c r="F49" s="131"/>
      <c r="G49" s="17"/>
      <c r="J49" s="135" t="s">
        <v>191</v>
      </c>
      <c r="K49" s="136" t="s">
        <v>155</v>
      </c>
      <c r="L49" s="137" t="s">
        <v>154</v>
      </c>
      <c r="M49" s="147" t="s">
        <v>187</v>
      </c>
      <c r="N49" s="154" t="s">
        <v>171</v>
      </c>
      <c r="O49" s="157" t="s">
        <v>173</v>
      </c>
    </row>
    <row r="50" spans="1:15" x14ac:dyDescent="0.25">
      <c r="A50" s="22" t="s">
        <v>5</v>
      </c>
      <c r="B50" s="13">
        <v>11</v>
      </c>
      <c r="C50" s="13">
        <f>B50*C15</f>
        <v>173.8</v>
      </c>
      <c r="D50" s="13">
        <f>B50*C45</f>
        <v>429.88</v>
      </c>
      <c r="E50" s="13">
        <f>D50-C50</f>
        <v>256.08</v>
      </c>
      <c r="F50" s="74">
        <v>64898</v>
      </c>
      <c r="G50" s="13"/>
      <c r="J50" s="119"/>
      <c r="K50" s="13"/>
      <c r="L50" s="13"/>
      <c r="M50" s="74"/>
      <c r="N50" s="155"/>
      <c r="O50" s="149"/>
    </row>
    <row r="51" spans="1:15" ht="15.75" thickBot="1" x14ac:dyDescent="0.3">
      <c r="A51" s="22" t="s">
        <v>158</v>
      </c>
      <c r="B51" s="13">
        <v>17</v>
      </c>
      <c r="C51" s="13">
        <f>B51*C16</f>
        <v>272.33999999999997</v>
      </c>
      <c r="D51" s="74">
        <f>B51*C46</f>
        <v>454.75</v>
      </c>
      <c r="E51" s="13">
        <f>D51-C51</f>
        <v>182.41000000000003</v>
      </c>
      <c r="F51" s="74">
        <v>46228</v>
      </c>
      <c r="G51" s="13">
        <f>B51*(B16-F46)</f>
        <v>19.890000000000029</v>
      </c>
      <c r="J51" s="132">
        <v>19.43</v>
      </c>
      <c r="K51" s="133">
        <v>13.64</v>
      </c>
      <c r="L51" s="134">
        <f>24*19.43</f>
        <v>466.32</v>
      </c>
      <c r="M51" s="151">
        <f>24*13.64</f>
        <v>327.36</v>
      </c>
      <c r="N51" s="148">
        <f>L51-M51</f>
        <v>138.95999999999998</v>
      </c>
      <c r="O51" s="156">
        <f>N51+G52</f>
        <v>158.85000000000002</v>
      </c>
    </row>
    <row r="52" spans="1:15" x14ac:dyDescent="0.25">
      <c r="E52" s="20">
        <f>SUM(E50:E51)</f>
        <v>438.49</v>
      </c>
      <c r="F52" s="145">
        <f>SUM(F50:F51)</f>
        <v>111126</v>
      </c>
      <c r="G52" s="20">
        <f>SUM(G50:G51)</f>
        <v>19.890000000000029</v>
      </c>
      <c r="H52" s="79"/>
    </row>
    <row r="55" spans="1:15" ht="15.75" thickBot="1" x14ac:dyDescent="0.3">
      <c r="A55" s="82" t="s">
        <v>185</v>
      </c>
      <c r="E55" s="95"/>
      <c r="F55" s="79"/>
      <c r="G55" s="79"/>
    </row>
    <row r="56" spans="1:15" ht="15.75" thickBot="1" x14ac:dyDescent="0.3">
      <c r="A56" s="13" t="s">
        <v>159</v>
      </c>
      <c r="B56" s="13"/>
      <c r="C56" s="14">
        <v>20.92</v>
      </c>
      <c r="D56" s="13" t="s">
        <v>183</v>
      </c>
      <c r="E56" s="13"/>
      <c r="F56">
        <v>32.22</v>
      </c>
      <c r="G56" s="79"/>
      <c r="J56" s="138" t="s">
        <v>156</v>
      </c>
      <c r="K56" s="139"/>
      <c r="L56" s="139"/>
      <c r="M56" s="146">
        <v>22</v>
      </c>
      <c r="N56" s="153" t="s">
        <v>189</v>
      </c>
      <c r="O56" s="163" t="s">
        <v>176</v>
      </c>
    </row>
    <row r="57" spans="1:15" ht="75" x14ac:dyDescent="0.25">
      <c r="A57" s="13" t="s">
        <v>160</v>
      </c>
      <c r="B57" s="13"/>
      <c r="C57" s="14">
        <v>20.59</v>
      </c>
      <c r="D57" s="13" t="s">
        <v>184</v>
      </c>
      <c r="E57" s="13"/>
      <c r="F57">
        <v>38.85</v>
      </c>
      <c r="G57" s="79"/>
      <c r="J57" s="135" t="s">
        <v>153</v>
      </c>
      <c r="K57" s="136" t="s">
        <v>155</v>
      </c>
      <c r="L57" s="137" t="s">
        <v>154</v>
      </c>
      <c r="M57" s="147" t="s">
        <v>188</v>
      </c>
      <c r="N57" s="154" t="s">
        <v>171</v>
      </c>
      <c r="O57" s="157" t="s">
        <v>173</v>
      </c>
    </row>
    <row r="58" spans="1:15" ht="15.75" thickBot="1" x14ac:dyDescent="0.3">
      <c r="J58" s="119"/>
      <c r="K58" s="13"/>
      <c r="L58" s="13"/>
      <c r="M58" s="74"/>
      <c r="N58" s="155"/>
      <c r="O58" s="149"/>
    </row>
    <row r="59" spans="1:15" ht="30.75" thickBot="1" x14ac:dyDescent="0.3">
      <c r="A59" s="159" t="s">
        <v>2</v>
      </c>
      <c r="B59" s="160" t="s">
        <v>42</v>
      </c>
      <c r="C59" s="160" t="s">
        <v>7</v>
      </c>
      <c r="D59" s="160" t="s">
        <v>7</v>
      </c>
      <c r="E59" s="160" t="s">
        <v>7</v>
      </c>
      <c r="F59" s="161" t="s">
        <v>8</v>
      </c>
      <c r="G59" s="162" t="s">
        <v>172</v>
      </c>
      <c r="J59" s="132">
        <v>19.43</v>
      </c>
      <c r="K59" s="133">
        <v>13.03</v>
      </c>
      <c r="L59" s="134">
        <f>22*J59</f>
        <v>427.46</v>
      </c>
      <c r="M59" s="151">
        <f>22*K59</f>
        <v>286.65999999999997</v>
      </c>
      <c r="N59" s="148">
        <f>L59-M59</f>
        <v>140.80000000000001</v>
      </c>
      <c r="O59" s="156">
        <f>N59+G63</f>
        <v>268.34000000000003</v>
      </c>
    </row>
    <row r="60" spans="1:15" x14ac:dyDescent="0.25">
      <c r="A60" s="100"/>
      <c r="B60" s="100"/>
      <c r="C60" s="100" t="s">
        <v>151</v>
      </c>
      <c r="D60" s="100" t="s">
        <v>162</v>
      </c>
      <c r="E60" s="100"/>
      <c r="F60" s="131"/>
      <c r="G60" s="17"/>
    </row>
    <row r="61" spans="1:15" x14ac:dyDescent="0.25">
      <c r="A61" s="22" t="s">
        <v>5</v>
      </c>
      <c r="B61" s="13">
        <v>15</v>
      </c>
      <c r="C61" s="13">
        <f>B61*C15</f>
        <v>237</v>
      </c>
      <c r="D61" s="13">
        <f>B61*C56</f>
        <v>313.8</v>
      </c>
      <c r="E61" s="13">
        <f>D61-C61</f>
        <v>76.800000000000011</v>
      </c>
      <c r="F61" s="74">
        <v>19463.5</v>
      </c>
      <c r="G61" s="13">
        <f>B61*(B15-F56)</f>
        <v>45.300000000000047</v>
      </c>
    </row>
    <row r="62" spans="1:15" x14ac:dyDescent="0.25">
      <c r="A62" s="22" t="s">
        <v>158</v>
      </c>
      <c r="B62" s="13">
        <v>16</v>
      </c>
      <c r="C62" s="13">
        <f>B62*C16</f>
        <v>256.32</v>
      </c>
      <c r="D62" s="74">
        <f>B62*C57</f>
        <v>329.44</v>
      </c>
      <c r="E62" s="13">
        <f>D62-C62</f>
        <v>73.12</v>
      </c>
      <c r="F62" s="74">
        <v>18530.900000000001</v>
      </c>
      <c r="G62" s="13">
        <f>B62*(B16-F57)</f>
        <v>82.240000000000009</v>
      </c>
    </row>
    <row r="63" spans="1:15" x14ac:dyDescent="0.25">
      <c r="E63" s="20">
        <f>SUM(E61:E62)</f>
        <v>149.92000000000002</v>
      </c>
      <c r="F63" s="145">
        <f>SUM(F61:F62)</f>
        <v>37994.400000000001</v>
      </c>
      <c r="G63" s="20">
        <f>SUM(G61:G62)</f>
        <v>127.54000000000005</v>
      </c>
    </row>
    <row r="66" spans="1:2" x14ac:dyDescent="0.25">
      <c r="A66" s="15" t="s">
        <v>12</v>
      </c>
      <c r="B66" s="13"/>
    </row>
    <row r="67" spans="1:2" x14ac:dyDescent="0.25">
      <c r="A67" s="13" t="s">
        <v>29</v>
      </c>
      <c r="B67" s="13">
        <v>149.91999999999999</v>
      </c>
    </row>
    <row r="68" spans="1:2" x14ac:dyDescent="0.25">
      <c r="A68" s="13" t="s">
        <v>30</v>
      </c>
      <c r="B68" s="13">
        <v>30</v>
      </c>
    </row>
    <row r="69" spans="1:2" x14ac:dyDescent="0.25">
      <c r="A69" s="13" t="s">
        <v>9</v>
      </c>
      <c r="B69" s="13">
        <v>90</v>
      </c>
    </row>
    <row r="70" spans="1:2" x14ac:dyDescent="0.25">
      <c r="A70" s="13" t="s">
        <v>11</v>
      </c>
      <c r="B70" s="13">
        <v>55</v>
      </c>
    </row>
    <row r="71" spans="1:2" x14ac:dyDescent="0.25">
      <c r="A71" s="13" t="s">
        <v>10</v>
      </c>
      <c r="B71" s="13">
        <v>25.3</v>
      </c>
    </row>
    <row r="72" spans="1:2" x14ac:dyDescent="0.25">
      <c r="A72" s="13" t="s">
        <v>13</v>
      </c>
      <c r="B72" s="13">
        <v>1</v>
      </c>
    </row>
    <row r="73" spans="1:2" x14ac:dyDescent="0.25">
      <c r="A73" s="13" t="s">
        <v>39</v>
      </c>
      <c r="B73" s="13">
        <v>1000</v>
      </c>
    </row>
    <row r="74" spans="1:2" x14ac:dyDescent="0.25">
      <c r="A74" s="13" t="s">
        <v>14</v>
      </c>
      <c r="B74" s="13">
        <v>0.9</v>
      </c>
    </row>
    <row r="75" spans="1:2" x14ac:dyDescent="0.25">
      <c r="A75" s="13" t="s">
        <v>15</v>
      </c>
      <c r="B75" s="13">
        <v>8500</v>
      </c>
    </row>
    <row r="76" spans="1:2" x14ac:dyDescent="0.25">
      <c r="A76" s="14" t="s">
        <v>31</v>
      </c>
      <c r="B76" s="20">
        <f>55*B67</f>
        <v>8245.5999999999985</v>
      </c>
    </row>
    <row r="77" spans="1:2" x14ac:dyDescent="0.25">
      <c r="A77" s="14" t="s">
        <v>22</v>
      </c>
      <c r="B77" s="14">
        <f>((B67*B72*(B69-B68)*B73)/(B75*B74))</f>
        <v>1175.8431372549016</v>
      </c>
    </row>
    <row r="78" spans="1:2" x14ac:dyDescent="0.25">
      <c r="A78" s="14" t="s">
        <v>23</v>
      </c>
      <c r="B78" s="20">
        <f>B77*B71</f>
        <v>29748.831372549012</v>
      </c>
    </row>
    <row r="79" spans="1:2" x14ac:dyDescent="0.25">
      <c r="A79" s="14" t="s">
        <v>24</v>
      </c>
      <c r="B79" s="20">
        <f>B78+B76</f>
        <v>37994.431372549006</v>
      </c>
    </row>
  </sheetData>
  <mergeCells count="3">
    <mergeCell ref="B13:C13"/>
    <mergeCell ref="D13:E13"/>
    <mergeCell ref="G13:H13"/>
  </mergeCells>
  <hyperlinks>
    <hyperlink ref="A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318"/>
  <sheetViews>
    <sheetView topLeftCell="Z16" zoomScale="81" zoomScaleNormal="81" workbookViewId="0">
      <selection activeCell="AA43" sqref="AA43"/>
    </sheetView>
  </sheetViews>
  <sheetFormatPr defaultRowHeight="15" x14ac:dyDescent="0.25"/>
  <cols>
    <col min="1" max="1" width="12.42578125" customWidth="1"/>
    <col min="4" max="4" width="15" customWidth="1"/>
    <col min="5" max="5" width="24" customWidth="1"/>
    <col min="6" max="6" width="11.42578125" customWidth="1"/>
    <col min="9" max="9" width="11.42578125" customWidth="1"/>
    <col min="10" max="10" width="5.85546875" customWidth="1"/>
    <col min="21" max="21" width="10.85546875" bestFit="1" customWidth="1"/>
    <col min="22" max="22" width="12" customWidth="1"/>
    <col min="25" max="25" width="11.42578125" bestFit="1" customWidth="1"/>
    <col min="37" max="37" width="11.42578125" bestFit="1" customWidth="1"/>
    <col min="40" max="40" width="18.5703125" customWidth="1"/>
  </cols>
  <sheetData>
    <row r="3" spans="1:46" ht="15.75" thickBot="1" x14ac:dyDescent="0.3">
      <c r="A3" s="13"/>
      <c r="B3" s="13" t="s">
        <v>97</v>
      </c>
      <c r="C3" s="13" t="s">
        <v>98</v>
      </c>
      <c r="D3" s="13" t="s">
        <v>95</v>
      </c>
      <c r="E3" s="13" t="s">
        <v>99</v>
      </c>
      <c r="F3" s="13" t="s">
        <v>96</v>
      </c>
      <c r="G3" s="61" t="s">
        <v>94</v>
      </c>
      <c r="I3" s="13"/>
      <c r="J3" s="13" t="s">
        <v>135</v>
      </c>
      <c r="K3" s="13" t="s">
        <v>97</v>
      </c>
      <c r="L3" s="13" t="s">
        <v>98</v>
      </c>
      <c r="M3" s="13" t="s">
        <v>95</v>
      </c>
      <c r="N3" s="13" t="s">
        <v>99</v>
      </c>
      <c r="O3" s="13" t="s">
        <v>96</v>
      </c>
      <c r="P3" s="61" t="s">
        <v>94</v>
      </c>
      <c r="Q3" s="88"/>
      <c r="R3" s="88"/>
      <c r="S3" s="89"/>
      <c r="U3" s="13"/>
      <c r="V3" s="13" t="s">
        <v>138</v>
      </c>
      <c r="W3" s="13"/>
      <c r="Y3" s="13"/>
      <c r="Z3" s="13" t="s">
        <v>135</v>
      </c>
      <c r="AA3" s="13" t="s">
        <v>97</v>
      </c>
      <c r="AB3" s="13" t="s">
        <v>98</v>
      </c>
      <c r="AC3" s="13" t="s">
        <v>95</v>
      </c>
      <c r="AD3" s="13" t="s">
        <v>99</v>
      </c>
      <c r="AE3" s="61" t="s">
        <v>94</v>
      </c>
      <c r="AF3" s="54"/>
      <c r="AG3" s="54"/>
      <c r="AH3" s="18"/>
      <c r="AK3" s="13"/>
      <c r="AL3" s="13" t="s">
        <v>135</v>
      </c>
      <c r="AM3" s="13" t="s">
        <v>97</v>
      </c>
      <c r="AN3" s="13" t="s">
        <v>99</v>
      </c>
      <c r="AO3" s="61" t="s">
        <v>94</v>
      </c>
      <c r="AP3" s="74"/>
      <c r="AQ3" s="88"/>
      <c r="AR3" s="89"/>
    </row>
    <row r="4" spans="1:46" x14ac:dyDescent="0.25">
      <c r="A4" s="63">
        <v>42736</v>
      </c>
      <c r="B4" s="61">
        <v>76.02</v>
      </c>
      <c r="C4" s="61">
        <v>8.2799999999999994</v>
      </c>
      <c r="D4" s="61">
        <f>SUM(B4:C4)</f>
        <v>84.3</v>
      </c>
      <c r="E4" s="13">
        <v>62.92</v>
      </c>
      <c r="F4" s="13">
        <f>(100*E4)/D4</f>
        <v>74.638196915776987</v>
      </c>
      <c r="G4" s="61">
        <v>16.399999999999999</v>
      </c>
      <c r="I4" s="63">
        <v>42736</v>
      </c>
      <c r="J4" s="61">
        <v>41.87</v>
      </c>
      <c r="K4" s="61">
        <v>76.02</v>
      </c>
      <c r="L4" s="61">
        <v>8.2799999999999994</v>
      </c>
      <c r="M4" s="61">
        <f>SUM(K4:L4)</f>
        <v>84.3</v>
      </c>
      <c r="N4" s="13">
        <v>62.92</v>
      </c>
      <c r="O4" s="13">
        <f>100*N4/M4</f>
        <v>74.638196915776987</v>
      </c>
      <c r="P4" s="61">
        <v>16.399999999999999</v>
      </c>
      <c r="Q4" s="90"/>
      <c r="R4" s="54"/>
      <c r="S4" s="18"/>
      <c r="U4" s="63" t="s">
        <v>150</v>
      </c>
      <c r="V4" s="13">
        <v>20.43</v>
      </c>
      <c r="W4" s="13"/>
      <c r="Y4" s="62">
        <v>42767</v>
      </c>
      <c r="Z4" s="61">
        <v>33.078000000000003</v>
      </c>
      <c r="AA4" s="61">
        <v>0.06</v>
      </c>
      <c r="AB4" s="61">
        <v>29.06</v>
      </c>
      <c r="AC4" s="86">
        <f>(AA4+AB4)</f>
        <v>29.119999999999997</v>
      </c>
      <c r="AD4">
        <v>67.525999999999996</v>
      </c>
      <c r="AE4" s="165">
        <v>0.72</v>
      </c>
      <c r="AF4" s="166"/>
      <c r="AG4" s="167"/>
      <c r="AH4" s="207" t="s">
        <v>181</v>
      </c>
      <c r="AK4" s="63">
        <v>42795</v>
      </c>
      <c r="AL4" s="61">
        <v>43.48</v>
      </c>
      <c r="AM4" s="61">
        <v>42.143999999999998</v>
      </c>
      <c r="AN4" s="13">
        <v>34.606000000000002</v>
      </c>
      <c r="AO4" s="61">
        <v>13.91</v>
      </c>
      <c r="AP4" s="210" t="s">
        <v>131</v>
      </c>
      <c r="AQ4" s="211"/>
      <c r="AR4" s="212"/>
      <c r="AT4" s="61">
        <v>13.91</v>
      </c>
    </row>
    <row r="5" spans="1:46" x14ac:dyDescent="0.25">
      <c r="A5" s="63">
        <v>42737</v>
      </c>
      <c r="B5" s="61">
        <v>77.296000000000006</v>
      </c>
      <c r="C5" s="61">
        <v>1.585</v>
      </c>
      <c r="D5" s="61">
        <f t="shared" ref="D5:D21" si="0">SUM(B5:C5)</f>
        <v>78.881</v>
      </c>
      <c r="E5" s="13">
        <v>30.741</v>
      </c>
      <c r="F5" s="13">
        <f t="shared" ref="F5:F21" si="1">(100*E5)/D5</f>
        <v>38.971361924924885</v>
      </c>
      <c r="G5" s="61">
        <v>17.170000000000002</v>
      </c>
      <c r="I5" s="63">
        <v>42737</v>
      </c>
      <c r="J5" s="61">
        <v>43.045999999999999</v>
      </c>
      <c r="K5" s="61">
        <v>77.296000000000006</v>
      </c>
      <c r="L5" s="61">
        <v>1.585</v>
      </c>
      <c r="M5" s="61">
        <f t="shared" ref="M5:M7" si="2">SUM(K5:L5)</f>
        <v>78.881</v>
      </c>
      <c r="N5" s="13">
        <v>30.741</v>
      </c>
      <c r="O5" s="13">
        <f t="shared" ref="O5:O7" si="3">100*N5/M5</f>
        <v>38.971361924924885</v>
      </c>
      <c r="P5" s="61">
        <v>17.170000000000002</v>
      </c>
      <c r="Q5" s="27"/>
      <c r="R5" s="24" t="s">
        <v>136</v>
      </c>
      <c r="S5" s="28"/>
      <c r="U5" s="63" t="s">
        <v>142</v>
      </c>
      <c r="V5" s="13">
        <v>20.51</v>
      </c>
      <c r="W5" s="13"/>
      <c r="Y5" s="62">
        <v>42768</v>
      </c>
      <c r="Z5" s="61">
        <v>32.53</v>
      </c>
      <c r="AA5" s="61">
        <v>11.292</v>
      </c>
      <c r="AB5" s="61">
        <v>28.74</v>
      </c>
      <c r="AC5" s="86">
        <f t="shared" ref="AC5:AC8" si="4">(AA5+AB5)</f>
        <v>40.031999999999996</v>
      </c>
      <c r="AD5">
        <v>35.975000000000001</v>
      </c>
      <c r="AE5" s="165">
        <v>0.67</v>
      </c>
      <c r="AF5" s="168"/>
      <c r="AG5" s="24"/>
      <c r="AH5" s="208"/>
      <c r="AK5" s="63">
        <v>42796</v>
      </c>
      <c r="AL5" s="61">
        <v>47.054000000000002</v>
      </c>
      <c r="AM5" s="61">
        <v>24.18</v>
      </c>
      <c r="AN5" s="13">
        <v>26.411000000000001</v>
      </c>
      <c r="AO5" s="61">
        <v>14.88</v>
      </c>
      <c r="AP5" s="213"/>
      <c r="AQ5" s="214"/>
      <c r="AR5" s="215"/>
      <c r="AT5" s="61">
        <v>14.88</v>
      </c>
    </row>
    <row r="6" spans="1:46" x14ac:dyDescent="0.25">
      <c r="A6" s="63">
        <v>42738</v>
      </c>
      <c r="B6" s="61">
        <v>77.043999999999997</v>
      </c>
      <c r="C6" s="61">
        <v>9.5609999999999999</v>
      </c>
      <c r="D6" s="61">
        <f t="shared" si="0"/>
        <v>86.60499999999999</v>
      </c>
      <c r="E6" s="13">
        <v>32.968000000000004</v>
      </c>
      <c r="F6" s="13">
        <f t="shared" si="1"/>
        <v>38.06708619594712</v>
      </c>
      <c r="G6" s="61">
        <v>17.829999999999998</v>
      </c>
      <c r="I6" s="63">
        <v>42738</v>
      </c>
      <c r="J6" s="61">
        <v>43.256</v>
      </c>
      <c r="K6" s="61">
        <v>77.043999999999997</v>
      </c>
      <c r="L6" s="61">
        <v>9.5609999999999999</v>
      </c>
      <c r="M6" s="61">
        <f t="shared" si="2"/>
        <v>86.60499999999999</v>
      </c>
      <c r="N6" s="13">
        <v>32.968000000000004</v>
      </c>
      <c r="O6" s="13">
        <f t="shared" si="3"/>
        <v>38.06708619594712</v>
      </c>
      <c r="P6" s="61">
        <v>17.829999999999998</v>
      </c>
      <c r="Q6" s="27"/>
      <c r="R6" s="24"/>
      <c r="S6" s="28"/>
      <c r="U6" s="13" t="s">
        <v>144</v>
      </c>
      <c r="V6" s="13">
        <v>21.35</v>
      </c>
      <c r="W6" s="13"/>
      <c r="Y6" s="62">
        <v>42769</v>
      </c>
      <c r="Z6" s="61">
        <v>33.055999999999997</v>
      </c>
      <c r="AA6" s="61">
        <v>0.52800000000000002</v>
      </c>
      <c r="AB6" s="61">
        <v>30.51</v>
      </c>
      <c r="AC6" s="86">
        <f t="shared" si="4"/>
        <v>31.038</v>
      </c>
      <c r="AD6">
        <v>33.584000000000003</v>
      </c>
      <c r="AE6" s="165">
        <v>0.46</v>
      </c>
      <c r="AF6" s="168"/>
      <c r="AG6" s="24"/>
      <c r="AH6" s="208"/>
      <c r="AK6" s="63">
        <v>42797</v>
      </c>
      <c r="AL6" s="61">
        <v>46.392000000000003</v>
      </c>
      <c r="AM6" s="61">
        <v>23.184000000000001</v>
      </c>
      <c r="AN6" s="13">
        <v>21.777999999999999</v>
      </c>
      <c r="AO6" s="61">
        <v>14.81</v>
      </c>
      <c r="AP6" s="213"/>
      <c r="AQ6" s="214"/>
      <c r="AR6" s="215"/>
      <c r="AT6" s="61">
        <v>14.81</v>
      </c>
    </row>
    <row r="7" spans="1:46" x14ac:dyDescent="0.25">
      <c r="A7" s="63">
        <v>42739</v>
      </c>
      <c r="B7" s="61">
        <v>78.951999999999998</v>
      </c>
      <c r="C7" s="61">
        <v>3.8969999999999998</v>
      </c>
      <c r="D7" s="61">
        <f t="shared" si="0"/>
        <v>82.849000000000004</v>
      </c>
      <c r="E7" s="13">
        <v>29.904</v>
      </c>
      <c r="F7" s="13">
        <f t="shared" si="1"/>
        <v>36.094581708892079</v>
      </c>
      <c r="G7" s="61">
        <v>18.12</v>
      </c>
      <c r="I7" s="63">
        <v>42739</v>
      </c>
      <c r="J7" s="61">
        <v>43.17</v>
      </c>
      <c r="K7" s="61">
        <v>78.951999999999998</v>
      </c>
      <c r="L7" s="61">
        <v>3.8969999999999998</v>
      </c>
      <c r="M7" s="61">
        <f t="shared" si="2"/>
        <v>82.849000000000004</v>
      </c>
      <c r="N7" s="13">
        <v>29.904</v>
      </c>
      <c r="O7" s="13">
        <f t="shared" si="3"/>
        <v>36.094581708892079</v>
      </c>
      <c r="P7" s="61">
        <v>18.12</v>
      </c>
      <c r="Q7" s="27"/>
      <c r="R7" s="24"/>
      <c r="S7" s="28"/>
      <c r="U7" s="13" t="s">
        <v>141</v>
      </c>
      <c r="V7" s="13">
        <v>19.89</v>
      </c>
      <c r="W7" s="13"/>
      <c r="Y7" s="62">
        <v>42770</v>
      </c>
      <c r="Z7" s="61">
        <v>39.07</v>
      </c>
      <c r="AA7" s="61">
        <v>8.2799999999999994</v>
      </c>
      <c r="AB7" s="61">
        <v>29.78</v>
      </c>
      <c r="AC7" s="86">
        <f t="shared" si="4"/>
        <v>38.06</v>
      </c>
      <c r="AD7">
        <v>34.030999999999999</v>
      </c>
      <c r="AE7" s="165">
        <v>3.67</v>
      </c>
      <c r="AF7" s="168"/>
      <c r="AG7" s="24"/>
      <c r="AH7" s="208"/>
      <c r="AK7" s="63">
        <v>42798</v>
      </c>
      <c r="AL7" s="61">
        <v>44.04</v>
      </c>
      <c r="AM7" s="61">
        <v>3.08</v>
      </c>
      <c r="AN7" s="13">
        <v>24.003</v>
      </c>
      <c r="AO7" s="61">
        <v>14.29</v>
      </c>
      <c r="AP7" s="216"/>
      <c r="AQ7" s="217"/>
      <c r="AR7" s="218"/>
      <c r="AT7" s="61">
        <v>14.29</v>
      </c>
    </row>
    <row r="8" spans="1:46" ht="15.75" thickBot="1" x14ac:dyDescent="0.3">
      <c r="A8" s="63">
        <v>42740</v>
      </c>
      <c r="B8" s="61">
        <v>75.591999999999999</v>
      </c>
      <c r="C8" s="61">
        <v>12.351000000000001</v>
      </c>
      <c r="D8" s="61">
        <f t="shared" si="0"/>
        <v>87.942999999999998</v>
      </c>
      <c r="E8" s="13">
        <v>31.067</v>
      </c>
      <c r="F8" s="13">
        <f t="shared" si="1"/>
        <v>35.326290892964757</v>
      </c>
      <c r="G8" s="61">
        <v>17.440000000000001</v>
      </c>
      <c r="I8" s="13"/>
      <c r="J8" s="94">
        <f>AVERAGE(J4:J7)</f>
        <v>42.835499999999996</v>
      </c>
      <c r="K8" s="94">
        <f t="shared" ref="K8:P8" si="5">AVERAGE(K4:K7)</f>
        <v>77.328000000000003</v>
      </c>
      <c r="L8" s="94">
        <f t="shared" si="5"/>
        <v>5.8307499999999992</v>
      </c>
      <c r="M8" s="94">
        <f t="shared" si="5"/>
        <v>83.158749999999998</v>
      </c>
      <c r="N8" s="94">
        <f t="shared" si="5"/>
        <v>39.133250000000004</v>
      </c>
      <c r="O8" s="94">
        <f t="shared" si="5"/>
        <v>46.942806686385268</v>
      </c>
      <c r="P8" s="94">
        <f t="shared" si="5"/>
        <v>17.38</v>
      </c>
      <c r="Q8" s="29"/>
      <c r="R8" s="30"/>
      <c r="S8" s="19"/>
      <c r="U8" s="94" t="s">
        <v>145</v>
      </c>
      <c r="V8" s="13">
        <v>19.89</v>
      </c>
      <c r="W8" s="13"/>
      <c r="Y8" s="62">
        <v>42771</v>
      </c>
      <c r="Z8" s="61">
        <v>41.19</v>
      </c>
      <c r="AA8" s="61">
        <v>28.34</v>
      </c>
      <c r="AB8" s="61">
        <v>38.46</v>
      </c>
      <c r="AC8" s="86">
        <f t="shared" si="4"/>
        <v>66.8</v>
      </c>
      <c r="AD8">
        <v>36.15</v>
      </c>
      <c r="AE8" s="165">
        <v>11.98</v>
      </c>
      <c r="AF8" s="169"/>
      <c r="AG8" s="118"/>
      <c r="AH8" s="209"/>
      <c r="AL8" s="86">
        <f>AVERAGE(AL4:AL7)</f>
        <v>45.241499999999995</v>
      </c>
      <c r="AM8" s="86">
        <f t="shared" ref="AM8:AO8" si="6">AVERAGE(AM4:AM7)</f>
        <v>23.146999999999998</v>
      </c>
      <c r="AN8" s="86">
        <f t="shared" si="6"/>
        <v>26.6995</v>
      </c>
      <c r="AO8" s="86">
        <f t="shared" si="6"/>
        <v>14.4725</v>
      </c>
      <c r="AT8" s="86"/>
    </row>
    <row r="9" spans="1:46" ht="15.75" thickBot="1" x14ac:dyDescent="0.3">
      <c r="A9" s="63">
        <v>42741</v>
      </c>
      <c r="B9" s="61">
        <v>76.195999999999998</v>
      </c>
      <c r="C9" s="61">
        <v>9.65</v>
      </c>
      <c r="D9" s="61">
        <f t="shared" si="0"/>
        <v>85.846000000000004</v>
      </c>
      <c r="E9" s="13">
        <v>30.81</v>
      </c>
      <c r="F9" s="13">
        <f t="shared" si="1"/>
        <v>35.889849264962841</v>
      </c>
      <c r="G9" s="61">
        <v>17.62</v>
      </c>
      <c r="I9" s="87">
        <v>42740</v>
      </c>
      <c r="J9" s="75">
        <v>45.683999999999997</v>
      </c>
      <c r="K9" s="75">
        <v>75.591999999999999</v>
      </c>
      <c r="L9" s="75">
        <v>12.351000000000001</v>
      </c>
      <c r="M9" s="75">
        <f t="shared" ref="M9:M16" si="7">SUM(K9:L9)</f>
        <v>87.942999999999998</v>
      </c>
      <c r="N9" s="20">
        <v>31.067</v>
      </c>
      <c r="O9" s="20">
        <f t="shared" ref="O9:O16" si="8">100*N9/M9</f>
        <v>35.326290892964757</v>
      </c>
      <c r="P9" s="75">
        <v>17.440000000000001</v>
      </c>
      <c r="Q9" s="93"/>
      <c r="R9" s="91"/>
      <c r="S9" s="92"/>
      <c r="U9" s="13" t="s">
        <v>146</v>
      </c>
      <c r="V9" s="13">
        <v>18.149999999999999</v>
      </c>
      <c r="W9" s="13"/>
      <c r="Z9" s="86">
        <f>AVERAGE(Z4:Z8)</f>
        <v>35.784800000000004</v>
      </c>
      <c r="AA9" s="86">
        <f t="shared" ref="AA9:AE9" si="9">AVERAGE(AA4:AA8)</f>
        <v>9.6999999999999993</v>
      </c>
      <c r="AB9" s="86">
        <f t="shared" si="9"/>
        <v>31.310000000000002</v>
      </c>
      <c r="AC9" s="86">
        <f t="shared" si="9"/>
        <v>41.010000000000005</v>
      </c>
      <c r="AD9" s="86">
        <f t="shared" si="9"/>
        <v>41.453200000000002</v>
      </c>
      <c r="AE9" s="86">
        <f t="shared" si="9"/>
        <v>3.5</v>
      </c>
      <c r="AJ9">
        <v>41.45</v>
      </c>
      <c r="AK9" s="63">
        <v>42799</v>
      </c>
      <c r="AL9" s="61">
        <v>38.15</v>
      </c>
      <c r="AM9" s="61">
        <v>54.667999999999999</v>
      </c>
      <c r="AN9" s="13">
        <v>16.216999999999999</v>
      </c>
      <c r="AO9" s="61">
        <v>14.18</v>
      </c>
      <c r="AP9" s="219" t="s">
        <v>5</v>
      </c>
      <c r="AQ9" s="220"/>
      <c r="AR9" s="221"/>
      <c r="AT9" s="61">
        <v>14.18</v>
      </c>
    </row>
    <row r="10" spans="1:46" x14ac:dyDescent="0.25">
      <c r="A10" s="63">
        <v>42742</v>
      </c>
      <c r="B10" s="61">
        <v>72.92</v>
      </c>
      <c r="C10" s="61">
        <v>30.376999999999999</v>
      </c>
      <c r="D10" s="61">
        <f t="shared" si="0"/>
        <v>103.297</v>
      </c>
      <c r="E10" s="13">
        <v>29.064</v>
      </c>
      <c r="F10" s="13">
        <f t="shared" si="1"/>
        <v>28.136344714754543</v>
      </c>
      <c r="G10" s="61">
        <v>18.37</v>
      </c>
      <c r="I10" s="63">
        <v>42741</v>
      </c>
      <c r="J10" s="61">
        <v>45.618000000000002</v>
      </c>
      <c r="K10" s="61">
        <v>76.195999999999998</v>
      </c>
      <c r="L10" s="61">
        <v>9.65</v>
      </c>
      <c r="M10" s="61">
        <f t="shared" si="7"/>
        <v>85.846000000000004</v>
      </c>
      <c r="N10" s="13">
        <v>30.81</v>
      </c>
      <c r="O10" s="13">
        <f t="shared" si="8"/>
        <v>35.889849264962841</v>
      </c>
      <c r="P10" s="61">
        <v>17.62</v>
      </c>
      <c r="Q10" s="54"/>
      <c r="R10" s="54"/>
      <c r="S10" s="18"/>
      <c r="U10" s="13" t="s">
        <v>147</v>
      </c>
      <c r="V10" s="13">
        <v>18.190000000000001</v>
      </c>
      <c r="W10" s="13"/>
      <c r="Y10" s="62">
        <v>42772</v>
      </c>
      <c r="Z10" s="61">
        <v>42.22</v>
      </c>
      <c r="AA10" s="61">
        <v>50.36</v>
      </c>
      <c r="AB10" s="61">
        <v>22.35</v>
      </c>
      <c r="AC10" s="86">
        <f>(AA10+AB10)</f>
        <v>72.710000000000008</v>
      </c>
      <c r="AD10">
        <v>32.58</v>
      </c>
      <c r="AE10" s="165">
        <v>12.71</v>
      </c>
      <c r="AF10" s="166"/>
      <c r="AG10" s="167"/>
      <c r="AH10" s="171" t="s">
        <v>182</v>
      </c>
      <c r="AK10" s="63">
        <v>42800</v>
      </c>
      <c r="AL10" s="61">
        <v>29.42</v>
      </c>
      <c r="AM10" s="61">
        <v>7.95</v>
      </c>
      <c r="AN10" s="13">
        <v>19.074999999999999</v>
      </c>
      <c r="AO10" s="61">
        <v>2.15</v>
      </c>
      <c r="AP10" s="222"/>
      <c r="AQ10" s="223"/>
      <c r="AR10" s="224"/>
      <c r="AT10" s="61"/>
    </row>
    <row r="11" spans="1:46" x14ac:dyDescent="0.25">
      <c r="A11" s="63">
        <v>42743</v>
      </c>
      <c r="B11" s="61">
        <v>64.02</v>
      </c>
      <c r="C11" s="61">
        <v>48.13</v>
      </c>
      <c r="D11" s="61">
        <f t="shared" si="0"/>
        <v>112.15</v>
      </c>
      <c r="E11" s="13">
        <v>34.57</v>
      </c>
      <c r="F11" s="13">
        <f t="shared" si="1"/>
        <v>30.824788230049041</v>
      </c>
      <c r="G11" s="61">
        <v>18.559999999999999</v>
      </c>
      <c r="I11" s="63">
        <v>42742</v>
      </c>
      <c r="J11" s="61">
        <v>44.844000000000001</v>
      </c>
      <c r="K11" s="61">
        <v>72.92</v>
      </c>
      <c r="L11" s="61">
        <v>30.376999999999999</v>
      </c>
      <c r="M11" s="61">
        <f t="shared" si="7"/>
        <v>103.297</v>
      </c>
      <c r="N11" s="13">
        <v>29.064</v>
      </c>
      <c r="O11" s="13">
        <f t="shared" si="8"/>
        <v>28.136344714754543</v>
      </c>
      <c r="P11" s="61">
        <v>18.37</v>
      </c>
      <c r="Q11" s="24"/>
      <c r="R11" s="24"/>
      <c r="S11" s="28"/>
      <c r="U11" s="13" t="s">
        <v>149</v>
      </c>
      <c r="V11" s="13">
        <v>17.79</v>
      </c>
      <c r="W11" s="13"/>
      <c r="Y11" s="62">
        <v>42773</v>
      </c>
      <c r="Z11" s="61">
        <v>43.905999999999999</v>
      </c>
      <c r="AA11" s="61">
        <v>58.351999999999997</v>
      </c>
      <c r="AB11" s="61">
        <v>31.55</v>
      </c>
      <c r="AC11" s="86">
        <f>(AA11+AB11)</f>
        <v>89.902000000000001</v>
      </c>
      <c r="AD11">
        <v>33.244</v>
      </c>
      <c r="AE11" s="165">
        <v>13.08</v>
      </c>
      <c r="AF11" s="168"/>
      <c r="AG11" s="24"/>
      <c r="AH11" s="172"/>
      <c r="AK11" s="63">
        <v>42801</v>
      </c>
      <c r="AL11" s="61">
        <v>28.95</v>
      </c>
      <c r="AM11" s="61">
        <v>0.4</v>
      </c>
      <c r="AN11" s="13">
        <v>20.47</v>
      </c>
      <c r="AO11" s="61">
        <v>0.48</v>
      </c>
      <c r="AP11" s="222"/>
      <c r="AQ11" s="223"/>
      <c r="AR11" s="224"/>
      <c r="AT11" s="61"/>
    </row>
    <row r="12" spans="1:46" x14ac:dyDescent="0.25">
      <c r="A12" s="63">
        <v>42744</v>
      </c>
      <c r="B12" s="61">
        <v>17.170000000000002</v>
      </c>
      <c r="C12" s="61">
        <v>76.22</v>
      </c>
      <c r="D12" s="61">
        <f t="shared" si="0"/>
        <v>93.39</v>
      </c>
      <c r="E12" s="13">
        <v>32.590000000000003</v>
      </c>
      <c r="F12" s="13">
        <f t="shared" si="1"/>
        <v>34.89666987900204</v>
      </c>
      <c r="G12" s="61">
        <v>18.66</v>
      </c>
      <c r="H12" s="65">
        <f>AVERAGE(G4:G12)</f>
        <v>17.796666666666667</v>
      </c>
      <c r="I12" s="63">
        <v>42743</v>
      </c>
      <c r="J12" s="61">
        <v>48.57</v>
      </c>
      <c r="K12" s="61">
        <v>64.02</v>
      </c>
      <c r="L12" s="61">
        <v>48.13</v>
      </c>
      <c r="M12" s="61">
        <f t="shared" si="7"/>
        <v>112.15</v>
      </c>
      <c r="N12" s="13">
        <v>34.57</v>
      </c>
      <c r="O12" s="13">
        <f t="shared" si="8"/>
        <v>30.824788230049041</v>
      </c>
      <c r="P12" s="61">
        <v>18.559999999999999</v>
      </c>
      <c r="Q12" s="24"/>
      <c r="R12" s="24" t="s">
        <v>5</v>
      </c>
      <c r="S12" s="28"/>
      <c r="U12" s="61" t="s">
        <v>148</v>
      </c>
      <c r="V12" s="13">
        <v>19.04</v>
      </c>
      <c r="W12" s="61"/>
      <c r="Y12" s="62">
        <v>42774</v>
      </c>
      <c r="Z12" s="61">
        <v>43.478000000000002</v>
      </c>
      <c r="AA12" s="61">
        <v>49.252000000000002</v>
      </c>
      <c r="AB12" s="61">
        <v>45.7</v>
      </c>
      <c r="AC12" s="86">
        <f>(AA12+AB12)</f>
        <v>94.951999999999998</v>
      </c>
      <c r="AD12">
        <v>26.524000000000001</v>
      </c>
      <c r="AE12" s="165">
        <v>13.39</v>
      </c>
      <c r="AF12" s="168"/>
      <c r="AG12" s="24"/>
      <c r="AH12" s="172"/>
      <c r="AK12" s="63">
        <v>42802</v>
      </c>
      <c r="AL12" s="61">
        <v>31.574000000000002</v>
      </c>
      <c r="AM12" s="61">
        <v>0</v>
      </c>
      <c r="AN12" s="13">
        <v>20.87</v>
      </c>
      <c r="AO12" s="61">
        <v>0.57999999999999996</v>
      </c>
      <c r="AP12" s="222"/>
      <c r="AQ12" s="223"/>
      <c r="AR12" s="224"/>
      <c r="AT12" s="61"/>
    </row>
    <row r="13" spans="1:46" ht="15.75" thickBot="1" x14ac:dyDescent="0.3">
      <c r="A13" s="63">
        <v>42745</v>
      </c>
      <c r="B13" s="61">
        <v>4.0000000000000001E-3</v>
      </c>
      <c r="C13" s="61">
        <v>86.33</v>
      </c>
      <c r="D13" s="61">
        <f t="shared" si="0"/>
        <v>86.334000000000003</v>
      </c>
      <c r="E13" s="13">
        <v>28.48</v>
      </c>
      <c r="F13" s="13">
        <f t="shared" si="1"/>
        <v>32.988162253573329</v>
      </c>
      <c r="G13" s="61">
        <v>3.47</v>
      </c>
      <c r="I13" s="63">
        <v>42744</v>
      </c>
      <c r="J13" s="61">
        <v>42.67</v>
      </c>
      <c r="K13" s="61">
        <v>17.170000000000002</v>
      </c>
      <c r="L13" s="61">
        <v>76.22</v>
      </c>
      <c r="M13" s="61">
        <f t="shared" si="7"/>
        <v>93.39</v>
      </c>
      <c r="N13" s="13">
        <v>32.590000000000003</v>
      </c>
      <c r="O13" s="13">
        <f t="shared" si="8"/>
        <v>34.89666987900204</v>
      </c>
      <c r="P13" s="61">
        <v>18.66</v>
      </c>
      <c r="Q13" s="24"/>
      <c r="R13" s="24"/>
      <c r="S13" s="28"/>
      <c r="U13" s="13"/>
      <c r="V13" s="14">
        <f>AVERAGE(V4:V12)</f>
        <v>19.47111111111111</v>
      </c>
      <c r="W13" s="13"/>
      <c r="Y13" s="62">
        <v>42775</v>
      </c>
      <c r="Z13" s="61">
        <v>42.218000000000004</v>
      </c>
      <c r="AA13" s="61">
        <v>46.143999999999998</v>
      </c>
      <c r="AB13" s="61">
        <v>14.52</v>
      </c>
      <c r="AC13" s="86">
        <f>(AA13+AB13)</f>
        <v>60.664000000000001</v>
      </c>
      <c r="AD13">
        <v>27.888000000000002</v>
      </c>
      <c r="AE13" s="165">
        <v>13</v>
      </c>
      <c r="AF13" s="169"/>
      <c r="AG13" s="118"/>
      <c r="AH13" s="173"/>
      <c r="AK13" s="63">
        <v>42803</v>
      </c>
      <c r="AL13" s="61">
        <v>30.268000000000001</v>
      </c>
      <c r="AM13" s="61">
        <v>7.024</v>
      </c>
      <c r="AN13" s="13">
        <v>21.911999999999999</v>
      </c>
      <c r="AO13" s="61">
        <v>6.6</v>
      </c>
      <c r="AP13" s="222"/>
      <c r="AQ13" s="223"/>
      <c r="AR13" s="224"/>
      <c r="AT13" s="61"/>
    </row>
    <row r="14" spans="1:46" ht="15.75" thickBot="1" x14ac:dyDescent="0.3">
      <c r="A14" s="63">
        <v>42746</v>
      </c>
      <c r="B14" s="61">
        <v>0</v>
      </c>
      <c r="C14" s="61">
        <v>82.91</v>
      </c>
      <c r="D14" s="61">
        <f t="shared" si="0"/>
        <v>82.91</v>
      </c>
      <c r="E14" s="13">
        <v>31.291</v>
      </c>
      <c r="F14" s="13">
        <f t="shared" si="1"/>
        <v>37.740923893378366</v>
      </c>
      <c r="G14" s="61">
        <v>0.75</v>
      </c>
      <c r="I14" s="63">
        <v>42745</v>
      </c>
      <c r="J14" s="61">
        <v>39.76</v>
      </c>
      <c r="K14" s="61">
        <v>4.0000000000000001E-3</v>
      </c>
      <c r="L14" s="61">
        <v>86.33</v>
      </c>
      <c r="M14" s="61">
        <f t="shared" si="7"/>
        <v>86.334000000000003</v>
      </c>
      <c r="N14" s="13">
        <v>28.48</v>
      </c>
      <c r="O14" s="13">
        <f t="shared" si="8"/>
        <v>32.988162253573329</v>
      </c>
      <c r="P14" s="61">
        <v>3.47</v>
      </c>
      <c r="Q14" s="24"/>
      <c r="R14" s="24"/>
      <c r="S14" s="28"/>
      <c r="U14" s="13"/>
      <c r="V14" s="13"/>
      <c r="W14" s="13"/>
      <c r="Z14" s="86">
        <f>AVERAGE(Z10:Z13)</f>
        <v>42.955500000000001</v>
      </c>
      <c r="AA14" s="86">
        <f t="shared" ref="AA14:AE14" si="10">AVERAGE(AA10:AA13)</f>
        <v>51.027000000000001</v>
      </c>
      <c r="AB14" s="86">
        <f t="shared" si="10"/>
        <v>28.53</v>
      </c>
      <c r="AC14" s="86">
        <f t="shared" si="10"/>
        <v>79.557000000000002</v>
      </c>
      <c r="AD14" s="86">
        <f t="shared" si="10"/>
        <v>30.059000000000001</v>
      </c>
      <c r="AE14" s="86">
        <f t="shared" si="10"/>
        <v>13.045</v>
      </c>
      <c r="AI14">
        <v>30.06</v>
      </c>
      <c r="AK14" s="63">
        <v>42804</v>
      </c>
      <c r="AL14" s="61">
        <v>29.35</v>
      </c>
      <c r="AM14" s="61">
        <v>1.1919999999999999</v>
      </c>
      <c r="AN14" s="13">
        <v>24.376000000000001</v>
      </c>
      <c r="AO14" s="61">
        <v>13.25</v>
      </c>
      <c r="AP14" s="222"/>
      <c r="AQ14" s="223"/>
      <c r="AR14" s="224"/>
      <c r="AT14" s="61">
        <v>13.25</v>
      </c>
    </row>
    <row r="15" spans="1:46" x14ac:dyDescent="0.25">
      <c r="A15" s="63">
        <v>42747</v>
      </c>
      <c r="B15" s="61">
        <v>8.0000000000000002E-3</v>
      </c>
      <c r="C15" s="61">
        <v>95.349000000000004</v>
      </c>
      <c r="D15" s="61">
        <f t="shared" si="0"/>
        <v>95.356999999999999</v>
      </c>
      <c r="E15" s="13">
        <v>34.020000000000003</v>
      </c>
      <c r="F15" s="13">
        <f t="shared" si="1"/>
        <v>35.676457942259091</v>
      </c>
      <c r="G15" s="64">
        <v>9.4499999999999993</v>
      </c>
      <c r="I15" s="63">
        <v>42746</v>
      </c>
      <c r="J15" s="61">
        <v>38.497999999999998</v>
      </c>
      <c r="K15" s="61">
        <v>0</v>
      </c>
      <c r="L15" s="61">
        <v>82.91</v>
      </c>
      <c r="M15" s="61">
        <f t="shared" si="7"/>
        <v>82.91</v>
      </c>
      <c r="N15" s="13">
        <v>31.291</v>
      </c>
      <c r="O15" s="13">
        <f t="shared" si="8"/>
        <v>37.740923893378366</v>
      </c>
      <c r="P15" s="61">
        <v>0.75</v>
      </c>
      <c r="Q15" s="24"/>
      <c r="R15" s="24"/>
      <c r="S15" s="28"/>
      <c r="U15" s="13" t="s">
        <v>143</v>
      </c>
      <c r="V15" s="14">
        <v>15.22</v>
      </c>
      <c r="W15" s="13"/>
      <c r="Y15" s="62">
        <v>42776</v>
      </c>
      <c r="Z15" s="61">
        <v>42.396000000000001</v>
      </c>
      <c r="AA15" s="61">
        <v>45.131999999999998</v>
      </c>
      <c r="AB15" s="61">
        <v>26.03</v>
      </c>
      <c r="AC15" s="86">
        <f t="shared" ref="AC15:AC21" si="11">(AA15+AB15)</f>
        <v>71.162000000000006</v>
      </c>
      <c r="AD15">
        <v>22.178999999999998</v>
      </c>
      <c r="AE15" s="165">
        <v>12.63</v>
      </c>
      <c r="AF15" s="166"/>
      <c r="AG15" s="167"/>
      <c r="AH15" s="171"/>
      <c r="AK15" s="63">
        <v>42805</v>
      </c>
      <c r="AL15" s="61">
        <v>30.684000000000001</v>
      </c>
      <c r="AM15" s="61">
        <v>0</v>
      </c>
      <c r="AN15" s="13">
        <v>24.338000000000001</v>
      </c>
      <c r="AO15" s="61">
        <v>14.15</v>
      </c>
      <c r="AP15" s="222"/>
      <c r="AQ15" s="223"/>
      <c r="AR15" s="224"/>
      <c r="AT15" s="61">
        <v>14.15</v>
      </c>
    </row>
    <row r="16" spans="1:46" x14ac:dyDescent="0.25">
      <c r="A16" s="63">
        <v>42748</v>
      </c>
      <c r="B16" s="61">
        <v>50.908000000000001</v>
      </c>
      <c r="C16" s="61">
        <v>37.048999999999999</v>
      </c>
      <c r="D16" s="61">
        <f t="shared" si="0"/>
        <v>87.956999999999994</v>
      </c>
      <c r="E16" s="13">
        <v>37.901000000000003</v>
      </c>
      <c r="F16" s="13">
        <f t="shared" si="1"/>
        <v>43.090373705333292</v>
      </c>
      <c r="G16" s="64">
        <v>13.14</v>
      </c>
      <c r="I16" s="63">
        <v>42747</v>
      </c>
      <c r="J16" s="61">
        <v>40.398000000000003</v>
      </c>
      <c r="K16" s="61">
        <v>8.0000000000000002E-3</v>
      </c>
      <c r="L16" s="61">
        <v>95.349000000000004</v>
      </c>
      <c r="M16" s="61">
        <f t="shared" si="7"/>
        <v>95.356999999999999</v>
      </c>
      <c r="N16" s="13">
        <v>34.020000000000003</v>
      </c>
      <c r="O16" s="13">
        <f t="shared" si="8"/>
        <v>35.676457942259091</v>
      </c>
      <c r="P16" s="61">
        <v>9.4499999999999993</v>
      </c>
      <c r="Q16" s="30"/>
      <c r="R16" s="30"/>
      <c r="S16" s="19"/>
      <c r="Y16" s="62">
        <v>42777</v>
      </c>
      <c r="Z16" s="61">
        <v>43.713999999999999</v>
      </c>
      <c r="AA16" s="61">
        <v>64.956000000000003</v>
      </c>
      <c r="AB16" s="61">
        <v>27.95</v>
      </c>
      <c r="AC16" s="86">
        <f t="shared" si="11"/>
        <v>92.906000000000006</v>
      </c>
      <c r="AD16">
        <v>28.286999999999999</v>
      </c>
      <c r="AE16" s="165">
        <v>13.62</v>
      </c>
      <c r="AF16" s="168"/>
      <c r="AG16" s="24"/>
      <c r="AH16" s="172"/>
      <c r="AK16" s="63">
        <v>42806</v>
      </c>
      <c r="AL16" s="61">
        <v>33.39</v>
      </c>
      <c r="AM16" s="61">
        <v>23.416</v>
      </c>
      <c r="AN16" s="13">
        <v>22.448</v>
      </c>
      <c r="AO16" s="61">
        <v>13.34</v>
      </c>
      <c r="AP16" s="222"/>
      <c r="AQ16" s="223"/>
      <c r="AR16" s="224"/>
      <c r="AT16" s="61">
        <v>13.34</v>
      </c>
    </row>
    <row r="17" spans="1:46" x14ac:dyDescent="0.25">
      <c r="A17" s="63">
        <v>42749</v>
      </c>
      <c r="B17" s="61">
        <v>5.13</v>
      </c>
      <c r="C17" s="61">
        <v>86.63</v>
      </c>
      <c r="D17" s="61">
        <f t="shared" si="0"/>
        <v>91.759999999999991</v>
      </c>
      <c r="E17" s="13">
        <v>43.25</v>
      </c>
      <c r="F17" s="13">
        <f t="shared" si="1"/>
        <v>47.133827375762863</v>
      </c>
      <c r="G17" s="64">
        <v>14.51</v>
      </c>
      <c r="I17" s="13"/>
      <c r="J17" s="94">
        <f>AVERAGE(J9:J16)</f>
        <v>43.255249999999997</v>
      </c>
      <c r="K17" s="94">
        <f t="shared" ref="K17:P17" si="12">AVERAGE(K9:K16)</f>
        <v>38.238750000000003</v>
      </c>
      <c r="L17" s="94">
        <f t="shared" si="12"/>
        <v>55.164624999999994</v>
      </c>
      <c r="M17" s="94">
        <f t="shared" si="12"/>
        <v>93.403374999999997</v>
      </c>
      <c r="N17" s="94">
        <f>AVERAGE(N10:N16)</f>
        <v>31.546428571428571</v>
      </c>
      <c r="O17" s="94">
        <f t="shared" si="12"/>
        <v>33.934935883868008</v>
      </c>
      <c r="P17" s="94">
        <f t="shared" si="12"/>
        <v>13.040000000000001</v>
      </c>
      <c r="Y17" s="62">
        <v>42778</v>
      </c>
      <c r="Z17" s="61">
        <v>41.201999999999998</v>
      </c>
      <c r="AA17" s="61">
        <v>61.58</v>
      </c>
      <c r="AB17" s="61">
        <v>26.73</v>
      </c>
      <c r="AC17" s="86">
        <f t="shared" si="11"/>
        <v>88.31</v>
      </c>
      <c r="AD17">
        <v>25.42</v>
      </c>
      <c r="AE17" s="165">
        <v>12.97</v>
      </c>
      <c r="AF17" s="168"/>
      <c r="AG17" s="24"/>
      <c r="AH17" s="172"/>
      <c r="AK17" s="63">
        <v>42807</v>
      </c>
      <c r="AL17" s="61">
        <v>43.3</v>
      </c>
      <c r="AM17" s="61">
        <v>55.003999999999998</v>
      </c>
      <c r="AN17" s="13">
        <v>22.074999999999999</v>
      </c>
      <c r="AO17" s="61">
        <v>12.75</v>
      </c>
      <c r="AP17" s="225"/>
      <c r="AQ17" s="226"/>
      <c r="AR17" s="227"/>
      <c r="AT17" s="61">
        <v>12.75</v>
      </c>
    </row>
    <row r="18" spans="1:46" x14ac:dyDescent="0.25">
      <c r="A18" s="63">
        <v>42750</v>
      </c>
      <c r="B18" s="61">
        <v>1.1240000000000001</v>
      </c>
      <c r="C18" s="61">
        <v>85.311000000000007</v>
      </c>
      <c r="D18" s="61">
        <f t="shared" si="0"/>
        <v>86.435000000000002</v>
      </c>
      <c r="E18" s="13">
        <v>51.287999999999997</v>
      </c>
      <c r="F18" s="13">
        <f t="shared" si="1"/>
        <v>59.337074101926291</v>
      </c>
      <c r="G18" s="64">
        <v>15.33</v>
      </c>
      <c r="I18" s="87">
        <v>42748</v>
      </c>
      <c r="J18" s="75">
        <v>41.601999999999997</v>
      </c>
      <c r="K18" s="75">
        <v>50.908000000000001</v>
      </c>
      <c r="L18" s="75">
        <v>37.048999999999999</v>
      </c>
      <c r="M18" s="75">
        <f t="shared" ref="M18:M27" si="13">SUM(K18:L18)</f>
        <v>87.956999999999994</v>
      </c>
      <c r="N18" s="20">
        <v>37.901000000000003</v>
      </c>
      <c r="O18" s="20">
        <f t="shared" ref="O18:O27" si="14">100*N18/M18</f>
        <v>43.090373705333292</v>
      </c>
      <c r="P18" s="75">
        <v>13.14</v>
      </c>
      <c r="Q18" s="91"/>
      <c r="R18" s="91"/>
      <c r="S18" s="26"/>
      <c r="V18" s="94">
        <v>42.835499999999996</v>
      </c>
      <c r="Y18" s="62">
        <v>42779</v>
      </c>
      <c r="Z18" s="61">
        <v>44.3</v>
      </c>
      <c r="AA18" s="61">
        <v>49.996000000000002</v>
      </c>
      <c r="AB18" s="61">
        <v>28.36</v>
      </c>
      <c r="AC18" s="86">
        <f t="shared" si="11"/>
        <v>78.355999999999995</v>
      </c>
      <c r="AD18">
        <v>27.62</v>
      </c>
      <c r="AE18" s="165">
        <v>13.51</v>
      </c>
      <c r="AF18" s="168"/>
      <c r="AG18" s="24"/>
      <c r="AH18" s="172" t="s">
        <v>133</v>
      </c>
      <c r="AL18" s="86">
        <f>AVERAGE(AL9:AL17)</f>
        <v>32.787333333333336</v>
      </c>
      <c r="AM18" s="86">
        <f t="shared" ref="AM18:AO18" si="15">AVERAGE(AM9:AM17)</f>
        <v>16.62822222222222</v>
      </c>
      <c r="AN18" s="86">
        <f t="shared" si="15"/>
        <v>21.309000000000001</v>
      </c>
      <c r="AO18" s="86">
        <f t="shared" si="15"/>
        <v>8.6088888888888881</v>
      </c>
      <c r="AT18" s="86">
        <f t="shared" ref="AT18" si="16">AVERAGE(AT9:AT17)</f>
        <v>13.534000000000001</v>
      </c>
    </row>
    <row r="19" spans="1:46" x14ac:dyDescent="0.25">
      <c r="A19" s="63">
        <v>42751</v>
      </c>
      <c r="B19" s="61">
        <v>14.04</v>
      </c>
      <c r="C19" s="61">
        <v>75.73</v>
      </c>
      <c r="D19" s="61">
        <f t="shared" si="0"/>
        <v>89.77000000000001</v>
      </c>
      <c r="E19" s="13">
        <v>39.67</v>
      </c>
      <c r="F19" s="13">
        <f t="shared" si="1"/>
        <v>44.190709591177452</v>
      </c>
      <c r="G19" s="64">
        <v>14.38</v>
      </c>
      <c r="I19" s="63">
        <v>42749</v>
      </c>
      <c r="J19" s="61">
        <v>49.94</v>
      </c>
      <c r="K19" s="61">
        <v>5.13</v>
      </c>
      <c r="L19" s="61">
        <v>86.63</v>
      </c>
      <c r="M19" s="61">
        <f t="shared" si="13"/>
        <v>91.759999999999991</v>
      </c>
      <c r="N19" s="13">
        <v>43.25</v>
      </c>
      <c r="O19" s="13">
        <f t="shared" si="14"/>
        <v>47.133827375762863</v>
      </c>
      <c r="P19" s="61">
        <v>14.51</v>
      </c>
      <c r="Q19" s="54"/>
      <c r="R19" s="54"/>
      <c r="S19" s="18"/>
      <c r="V19" s="94"/>
      <c r="W19" s="94">
        <v>43.255249999999997</v>
      </c>
      <c r="Y19" s="62">
        <v>42780</v>
      </c>
      <c r="Z19" s="61">
        <v>42.956000000000003</v>
      </c>
      <c r="AA19" s="61">
        <v>56.98</v>
      </c>
      <c r="AB19" s="61">
        <v>30.3</v>
      </c>
      <c r="AC19" s="86">
        <f t="shared" si="11"/>
        <v>87.28</v>
      </c>
      <c r="AD19">
        <v>25.622</v>
      </c>
      <c r="AE19" s="165">
        <v>13.25</v>
      </c>
      <c r="AF19" s="168"/>
      <c r="AG19" s="24"/>
      <c r="AH19" s="172"/>
      <c r="AK19" s="63">
        <v>42808</v>
      </c>
      <c r="AL19" s="61">
        <v>43.09</v>
      </c>
      <c r="AM19" s="61">
        <v>49.271999999999998</v>
      </c>
      <c r="AN19" s="13">
        <v>38.270000000000003</v>
      </c>
      <c r="AO19" s="61">
        <v>12.2</v>
      </c>
      <c r="AP19" s="198" t="s">
        <v>133</v>
      </c>
      <c r="AQ19" s="199"/>
      <c r="AR19" s="200"/>
      <c r="AT19" s="61">
        <v>12.2</v>
      </c>
    </row>
    <row r="20" spans="1:46" x14ac:dyDescent="0.25">
      <c r="A20" s="63">
        <v>42752</v>
      </c>
      <c r="B20" s="61">
        <v>18.431999999999999</v>
      </c>
      <c r="C20" s="61">
        <v>74.34</v>
      </c>
      <c r="D20" s="61">
        <f t="shared" si="0"/>
        <v>92.772000000000006</v>
      </c>
      <c r="E20" s="13">
        <v>52.850999999999999</v>
      </c>
      <c r="F20" s="13">
        <f t="shared" si="1"/>
        <v>56.968697451817356</v>
      </c>
      <c r="G20" s="64">
        <v>14.25</v>
      </c>
      <c r="I20" s="63">
        <v>42750</v>
      </c>
      <c r="J20" s="61">
        <v>47.79</v>
      </c>
      <c r="K20" s="61">
        <v>1.1240000000000001</v>
      </c>
      <c r="L20" s="61">
        <v>85.311000000000007</v>
      </c>
      <c r="M20" s="61">
        <f t="shared" si="13"/>
        <v>86.435000000000002</v>
      </c>
      <c r="N20" s="13">
        <v>51.287999999999997</v>
      </c>
      <c r="O20" s="13">
        <f t="shared" si="14"/>
        <v>59.337074101926291</v>
      </c>
      <c r="P20" s="61">
        <v>15.33</v>
      </c>
      <c r="Q20" s="24"/>
      <c r="R20" s="24"/>
      <c r="S20" s="28"/>
      <c r="V20" s="94">
        <v>44.684599999999996</v>
      </c>
      <c r="Y20" s="62">
        <v>42781</v>
      </c>
      <c r="Z20" s="61">
        <v>42.154000000000003</v>
      </c>
      <c r="AA20" s="61">
        <v>51.052</v>
      </c>
      <c r="AB20" s="61">
        <v>28.93</v>
      </c>
      <c r="AC20" s="86">
        <f t="shared" si="11"/>
        <v>79.981999999999999</v>
      </c>
      <c r="AD20">
        <v>26.760999999999999</v>
      </c>
      <c r="AE20" s="165">
        <v>13.25</v>
      </c>
      <c r="AF20" s="168"/>
      <c r="AG20" s="24"/>
      <c r="AH20" s="172"/>
      <c r="AK20" s="63">
        <v>42809</v>
      </c>
      <c r="AL20" s="61">
        <v>42.311999999999998</v>
      </c>
      <c r="AM20" s="61">
        <v>47.332000000000001</v>
      </c>
      <c r="AN20" s="13">
        <v>21.114000000000001</v>
      </c>
      <c r="AO20" s="61">
        <v>12.52</v>
      </c>
      <c r="AP20" s="201"/>
      <c r="AQ20" s="202"/>
      <c r="AR20" s="203"/>
      <c r="AT20" s="61">
        <v>12.52</v>
      </c>
    </row>
    <row r="21" spans="1:46" ht="15.75" thickBot="1" x14ac:dyDescent="0.3">
      <c r="A21" s="63">
        <v>42753</v>
      </c>
      <c r="B21" s="61">
        <v>10.46</v>
      </c>
      <c r="C21" s="61">
        <v>75.992000000000004</v>
      </c>
      <c r="D21" s="61">
        <f t="shared" si="0"/>
        <v>86.451999999999998</v>
      </c>
      <c r="E21" s="13">
        <v>51.954999999999998</v>
      </c>
      <c r="F21" s="13">
        <f t="shared" si="1"/>
        <v>60.096932401795215</v>
      </c>
      <c r="G21" s="64">
        <v>13.61</v>
      </c>
      <c r="I21" s="63">
        <v>42751</v>
      </c>
      <c r="J21" s="61">
        <v>47.03</v>
      </c>
      <c r="K21" s="61">
        <v>14.04</v>
      </c>
      <c r="L21" s="61">
        <v>75.73</v>
      </c>
      <c r="M21" s="61">
        <f t="shared" si="13"/>
        <v>89.77000000000001</v>
      </c>
      <c r="N21" s="13">
        <v>39.67</v>
      </c>
      <c r="O21" s="13">
        <f t="shared" si="14"/>
        <v>44.190709591177452</v>
      </c>
      <c r="P21" s="85">
        <v>14.38</v>
      </c>
      <c r="Q21" s="24"/>
      <c r="R21" s="24" t="s">
        <v>133</v>
      </c>
      <c r="S21" s="28"/>
      <c r="V21" s="94"/>
      <c r="W21" s="94">
        <v>42.27</v>
      </c>
      <c r="Y21" s="62">
        <v>42782</v>
      </c>
      <c r="Z21" s="61">
        <v>42.654000000000003</v>
      </c>
      <c r="AA21" s="61">
        <v>50.808</v>
      </c>
      <c r="AB21" s="85">
        <v>28.42</v>
      </c>
      <c r="AC21" s="86">
        <f t="shared" si="11"/>
        <v>79.228000000000009</v>
      </c>
      <c r="AD21">
        <v>24.123999999999999</v>
      </c>
      <c r="AE21" s="170">
        <v>14.01</v>
      </c>
      <c r="AF21" s="169"/>
      <c r="AG21" s="118"/>
      <c r="AH21" s="173"/>
      <c r="AK21" s="63">
        <v>42810</v>
      </c>
      <c r="AL21" s="61">
        <v>36.293999999999997</v>
      </c>
      <c r="AM21" s="61">
        <v>35.683999999999997</v>
      </c>
      <c r="AN21" s="13">
        <v>18.486000000000001</v>
      </c>
      <c r="AO21" s="85">
        <v>10.56</v>
      </c>
      <c r="AP21" s="201"/>
      <c r="AQ21" s="202"/>
      <c r="AR21" s="203"/>
      <c r="AT21" s="85">
        <v>10.56</v>
      </c>
    </row>
    <row r="22" spans="1:46" ht="15.75" thickBot="1" x14ac:dyDescent="0.3">
      <c r="C22" s="70" t="s">
        <v>100</v>
      </c>
      <c r="D22" s="71">
        <f>AVERAGE(D4:D21)</f>
        <v>89.722666666666655</v>
      </c>
      <c r="E22" s="72">
        <f>AVERAGE(E4:E21)</f>
        <v>38.074444444444445</v>
      </c>
      <c r="F22" s="73">
        <f>AVERAGE(F4:F21)</f>
        <v>42.781573802460976</v>
      </c>
      <c r="G22" s="65">
        <f>AVERAGE(G15:G21)</f>
        <v>13.524285714285714</v>
      </c>
      <c r="I22" s="63">
        <v>42752</v>
      </c>
      <c r="J22" s="61">
        <v>47.774000000000001</v>
      </c>
      <c r="K22" s="61">
        <v>18.431999999999999</v>
      </c>
      <c r="L22" s="61">
        <v>74.34</v>
      </c>
      <c r="M22" s="61">
        <f t="shared" si="13"/>
        <v>92.772000000000006</v>
      </c>
      <c r="N22" s="13">
        <v>52.850999999999999</v>
      </c>
      <c r="O22" s="13">
        <f t="shared" si="14"/>
        <v>56.968697451817356</v>
      </c>
      <c r="P22" s="61">
        <v>14.25</v>
      </c>
      <c r="Q22" s="24"/>
      <c r="R22" s="24"/>
      <c r="S22" s="28"/>
      <c r="V22" s="94">
        <v>41.202333333333335</v>
      </c>
      <c r="Z22" s="86">
        <f>AVERAGE(Z15:Z21)</f>
        <v>42.767999999999994</v>
      </c>
      <c r="AA22" s="86">
        <f t="shared" ref="AA22:AE22" si="17">AVERAGE(AA15:AA21)</f>
        <v>54.357714285714287</v>
      </c>
      <c r="AB22" s="86">
        <f t="shared" si="17"/>
        <v>28.102857142857147</v>
      </c>
      <c r="AC22" s="86">
        <f t="shared" si="17"/>
        <v>82.460571428571413</v>
      </c>
      <c r="AD22" s="86">
        <f t="shared" si="17"/>
        <v>25.716142857142852</v>
      </c>
      <c r="AE22" s="86">
        <f t="shared" si="17"/>
        <v>13.319999999999999</v>
      </c>
      <c r="AI22">
        <v>25.72</v>
      </c>
      <c r="AK22" s="63">
        <v>42811</v>
      </c>
      <c r="AL22" s="61">
        <v>39.6</v>
      </c>
      <c r="AM22" s="61">
        <v>44.8</v>
      </c>
      <c r="AN22" s="13">
        <v>20.78</v>
      </c>
      <c r="AO22" s="61">
        <v>12.16</v>
      </c>
      <c r="AP22" s="201"/>
      <c r="AQ22" s="202"/>
      <c r="AR22" s="203"/>
      <c r="AT22" s="61">
        <v>12.16</v>
      </c>
    </row>
    <row r="23" spans="1:46" x14ac:dyDescent="0.25">
      <c r="B23" s="13" t="s">
        <v>97</v>
      </c>
      <c r="C23" s="13" t="s">
        <v>98</v>
      </c>
      <c r="D23" s="13" t="s">
        <v>95</v>
      </c>
      <c r="E23" s="13" t="s">
        <v>99</v>
      </c>
      <c r="F23" s="13" t="s">
        <v>96</v>
      </c>
      <c r="G23" s="61" t="s">
        <v>94</v>
      </c>
      <c r="I23" s="63">
        <v>42753</v>
      </c>
      <c r="J23" s="61">
        <v>46.68</v>
      </c>
      <c r="K23" s="61">
        <v>10.46</v>
      </c>
      <c r="L23" s="61">
        <v>75.992000000000004</v>
      </c>
      <c r="M23" s="61">
        <f t="shared" si="13"/>
        <v>86.451999999999998</v>
      </c>
      <c r="N23" s="13">
        <v>51.954999999999998</v>
      </c>
      <c r="O23" s="13">
        <f t="shared" si="14"/>
        <v>60.096932401795215</v>
      </c>
      <c r="P23" s="61">
        <v>13.61</v>
      </c>
      <c r="Q23" s="24"/>
      <c r="R23" s="24"/>
      <c r="S23" s="28"/>
      <c r="V23" s="86">
        <f>AVERAGE(V18:V22)</f>
        <v>42.907477777777778</v>
      </c>
      <c r="W23" s="86">
        <f>AVERAGE(W19:W21)</f>
        <v>42.762625</v>
      </c>
      <c r="Y23" s="62">
        <v>42783</v>
      </c>
      <c r="Z23" s="61">
        <v>44.548000000000002</v>
      </c>
      <c r="AA23" s="61">
        <v>56.56</v>
      </c>
      <c r="AB23" s="61">
        <v>26.81</v>
      </c>
      <c r="AC23" s="86">
        <f>(AA23+AB23)</f>
        <v>83.37</v>
      </c>
      <c r="AD23">
        <v>27.266999999999999</v>
      </c>
      <c r="AE23" s="165">
        <v>13.66</v>
      </c>
      <c r="AF23" s="166"/>
      <c r="AG23" s="167"/>
      <c r="AH23" s="171"/>
      <c r="AK23" s="63">
        <v>42812</v>
      </c>
      <c r="AL23" s="61">
        <v>41.146000000000001</v>
      </c>
      <c r="AM23" s="61">
        <v>49.38</v>
      </c>
      <c r="AN23" s="13">
        <v>23.55</v>
      </c>
      <c r="AO23" s="61">
        <v>12.09</v>
      </c>
      <c r="AP23" s="201"/>
      <c r="AQ23" s="202"/>
      <c r="AR23" s="203"/>
      <c r="AT23" s="61">
        <v>12.09</v>
      </c>
    </row>
    <row r="24" spans="1:46" x14ac:dyDescent="0.25">
      <c r="A24" s="63">
        <v>42705</v>
      </c>
      <c r="B24" s="61">
        <v>74.98</v>
      </c>
      <c r="C24" s="61">
        <v>1.986</v>
      </c>
      <c r="D24" s="61">
        <f>B24+C24</f>
        <v>76.966000000000008</v>
      </c>
      <c r="E24" s="13">
        <v>64.44</v>
      </c>
      <c r="F24" s="13">
        <f>E24*100/D24</f>
        <v>83.725281293038478</v>
      </c>
      <c r="G24" s="61">
        <v>17.82</v>
      </c>
      <c r="I24" s="63">
        <v>42754</v>
      </c>
      <c r="J24" s="61">
        <v>41.253999999999998</v>
      </c>
      <c r="K24" s="61">
        <v>37.448</v>
      </c>
      <c r="L24" s="61">
        <v>42.991999999999997</v>
      </c>
      <c r="M24" s="61">
        <f t="shared" si="13"/>
        <v>80.44</v>
      </c>
      <c r="N24" s="13">
        <v>46.375</v>
      </c>
      <c r="O24" s="13">
        <f t="shared" si="14"/>
        <v>57.651665837891599</v>
      </c>
      <c r="P24" s="61">
        <v>13.3</v>
      </c>
      <c r="Q24" s="24"/>
      <c r="R24" s="24"/>
      <c r="S24" s="28"/>
      <c r="Y24" s="62">
        <v>42784</v>
      </c>
      <c r="Z24" s="61">
        <v>43.095999999999997</v>
      </c>
      <c r="AA24" s="61">
        <v>64.656000000000006</v>
      </c>
      <c r="AB24" s="61">
        <v>26.08</v>
      </c>
      <c r="AC24" s="86">
        <f>(AA24+AB24)</f>
        <v>90.736000000000004</v>
      </c>
      <c r="AD24">
        <v>23.734000000000002</v>
      </c>
      <c r="AE24" s="165">
        <v>13.59</v>
      </c>
      <c r="AF24" s="168"/>
      <c r="AG24" s="24"/>
      <c r="AH24" s="172"/>
      <c r="AK24" s="63">
        <v>42813</v>
      </c>
      <c r="AL24" s="61">
        <v>41.411999999999999</v>
      </c>
      <c r="AM24" s="61">
        <v>39.584000000000003</v>
      </c>
      <c r="AN24" s="13">
        <v>23.131</v>
      </c>
      <c r="AO24" s="61">
        <v>12.18</v>
      </c>
      <c r="AP24" s="204"/>
      <c r="AQ24" s="205"/>
      <c r="AR24" s="206"/>
      <c r="AT24" s="61">
        <v>12.18</v>
      </c>
    </row>
    <row r="25" spans="1:46" x14ac:dyDescent="0.25">
      <c r="A25" s="63">
        <v>42706</v>
      </c>
      <c r="B25" s="61">
        <v>42.2777777777777</v>
      </c>
      <c r="C25" s="61">
        <v>41.015000000000001</v>
      </c>
      <c r="D25" s="61">
        <f t="shared" ref="D25:D54" si="18">B25+C25</f>
        <v>83.292777777777701</v>
      </c>
      <c r="E25" s="13">
        <v>19.670000000000002</v>
      </c>
      <c r="F25" s="13">
        <f>E25*100/D25</f>
        <v>23.615492873198313</v>
      </c>
      <c r="G25" s="61">
        <v>17.52</v>
      </c>
      <c r="I25" s="63">
        <v>42755</v>
      </c>
      <c r="J25" s="61">
        <v>40.244</v>
      </c>
      <c r="K25" s="61">
        <v>40.44</v>
      </c>
      <c r="L25" s="61">
        <v>39.593000000000004</v>
      </c>
      <c r="M25" s="61">
        <f t="shared" si="13"/>
        <v>80.033000000000001</v>
      </c>
      <c r="N25" s="13">
        <v>43.96</v>
      </c>
      <c r="O25" s="13">
        <f t="shared" si="14"/>
        <v>54.927342471230617</v>
      </c>
      <c r="P25" s="61">
        <v>12.6</v>
      </c>
      <c r="Q25" s="24"/>
      <c r="R25" s="24"/>
      <c r="S25" s="28"/>
      <c r="U25">
        <v>42.84</v>
      </c>
      <c r="V25">
        <v>39.130000000000003</v>
      </c>
      <c r="Y25" s="62">
        <v>42785</v>
      </c>
      <c r="Z25" s="61">
        <v>42.234000000000002</v>
      </c>
      <c r="AA25" s="61">
        <v>54.311999999999998</v>
      </c>
      <c r="AB25" s="61">
        <v>26.84</v>
      </c>
      <c r="AC25" s="86">
        <f>(AA25+AB25)</f>
        <v>81.152000000000001</v>
      </c>
      <c r="AD25">
        <v>26.62</v>
      </c>
      <c r="AE25" s="165">
        <v>13.28</v>
      </c>
      <c r="AF25" s="168"/>
      <c r="AG25" s="24"/>
      <c r="AH25" s="172" t="s">
        <v>137</v>
      </c>
      <c r="AL25" s="86">
        <f>AVERAGE(AL19:AL24)</f>
        <v>40.642333333333333</v>
      </c>
      <c r="AM25" s="86">
        <f t="shared" ref="AM25:AO25" si="19">AVERAGE(AM19:AM24)</f>
        <v>44.342000000000006</v>
      </c>
      <c r="AN25" s="86">
        <f t="shared" si="19"/>
        <v>24.221833333333336</v>
      </c>
      <c r="AO25" s="86">
        <f t="shared" si="19"/>
        <v>11.951666666666668</v>
      </c>
      <c r="AT25" s="86"/>
    </row>
    <row r="26" spans="1:46" ht="15.75" thickBot="1" x14ac:dyDescent="0.3">
      <c r="A26" s="63">
        <v>42707</v>
      </c>
      <c r="B26" s="61">
        <v>22.596</v>
      </c>
      <c r="C26" s="61">
        <v>60.256</v>
      </c>
      <c r="D26" s="61">
        <f t="shared" si="18"/>
        <v>82.852000000000004</v>
      </c>
      <c r="E26" s="13">
        <v>22.356000000000002</v>
      </c>
      <c r="F26" s="13">
        <f t="shared" ref="F26:F54" si="20">E26*100/D26</f>
        <v>26.983054120600592</v>
      </c>
      <c r="G26" s="61">
        <v>19.78</v>
      </c>
      <c r="I26" s="63">
        <v>42756</v>
      </c>
      <c r="J26" s="61">
        <v>42.56</v>
      </c>
      <c r="K26" s="61">
        <v>47.572000000000003</v>
      </c>
      <c r="L26" s="61">
        <v>36.143999999999998</v>
      </c>
      <c r="M26" s="61">
        <f t="shared" si="13"/>
        <v>83.716000000000008</v>
      </c>
      <c r="N26" s="13">
        <v>41.155000000000001</v>
      </c>
      <c r="O26" s="13">
        <f t="shared" si="14"/>
        <v>49.160256103970561</v>
      </c>
      <c r="P26" s="61">
        <v>12.85</v>
      </c>
      <c r="Q26" s="24"/>
      <c r="R26" s="24"/>
      <c r="S26" s="28"/>
      <c r="T26">
        <v>43.26</v>
      </c>
      <c r="W26">
        <v>31.49</v>
      </c>
      <c r="Y26" s="62">
        <v>42786</v>
      </c>
      <c r="Z26" s="61">
        <v>41.26</v>
      </c>
      <c r="AA26" s="61">
        <v>70.087999999999994</v>
      </c>
      <c r="AB26" s="61">
        <v>24.02</v>
      </c>
      <c r="AC26" s="86">
        <f>(AA26+AB26)</f>
        <v>94.10799999999999</v>
      </c>
      <c r="AD26">
        <v>26.210999999999999</v>
      </c>
      <c r="AE26" s="165">
        <v>13.76</v>
      </c>
      <c r="AF26" s="169"/>
      <c r="AG26" s="118"/>
      <c r="AH26" s="173"/>
      <c r="AK26" s="63">
        <v>42814</v>
      </c>
      <c r="AL26" s="61">
        <v>41.16</v>
      </c>
      <c r="AM26" s="61">
        <v>33.5</v>
      </c>
      <c r="AN26" s="13">
        <v>21.123000000000001</v>
      </c>
      <c r="AO26" s="61">
        <v>13.14</v>
      </c>
      <c r="AP26" s="198" t="s">
        <v>137</v>
      </c>
      <c r="AQ26" s="199"/>
      <c r="AR26" s="200"/>
      <c r="AT26" s="61">
        <v>13.14</v>
      </c>
    </row>
    <row r="27" spans="1:46" ht="15.75" thickBot="1" x14ac:dyDescent="0.3">
      <c r="A27" s="63">
        <v>42708</v>
      </c>
      <c r="B27" s="61">
        <v>4.4800000000000004</v>
      </c>
      <c r="C27" s="61">
        <v>64.076999999999998</v>
      </c>
      <c r="D27" s="61">
        <f t="shared" si="18"/>
        <v>68.557000000000002</v>
      </c>
      <c r="E27" s="13">
        <v>26.047000000000001</v>
      </c>
      <c r="F27" s="13">
        <f t="shared" si="20"/>
        <v>37.993202736409124</v>
      </c>
      <c r="G27" s="61">
        <v>18.78</v>
      </c>
      <c r="I27" s="63">
        <v>42757</v>
      </c>
      <c r="J27" s="61">
        <v>41.972000000000001</v>
      </c>
      <c r="K27" s="61">
        <v>52.195999999999998</v>
      </c>
      <c r="L27" s="61">
        <v>38.215000000000003</v>
      </c>
      <c r="M27" s="61">
        <f t="shared" si="13"/>
        <v>90.411000000000001</v>
      </c>
      <c r="N27" s="13">
        <v>43.664999999999999</v>
      </c>
      <c r="O27" s="13">
        <f t="shared" si="14"/>
        <v>48.296114410857086</v>
      </c>
      <c r="P27" s="61">
        <v>13.93</v>
      </c>
      <c r="Q27" s="30"/>
      <c r="R27" s="30"/>
      <c r="S27" s="19"/>
      <c r="U27">
        <v>44.68</v>
      </c>
      <c r="V27">
        <v>45.21</v>
      </c>
      <c r="Z27" s="86">
        <f>AVERAGE(Z23:Z26)</f>
        <v>42.784500000000001</v>
      </c>
      <c r="AA27" s="86">
        <f t="shared" ref="AA27:AE27" si="21">AVERAGE(AA23:AA26)</f>
        <v>61.404000000000003</v>
      </c>
      <c r="AB27" s="86">
        <f t="shared" si="21"/>
        <v>25.9375</v>
      </c>
      <c r="AC27" s="86">
        <f t="shared" si="21"/>
        <v>87.341499999999996</v>
      </c>
      <c r="AD27" s="86">
        <f t="shared" si="21"/>
        <v>25.958000000000002</v>
      </c>
      <c r="AE27" s="86">
        <f t="shared" si="21"/>
        <v>13.5725</v>
      </c>
      <c r="AI27">
        <v>25.96</v>
      </c>
      <c r="AK27" s="63">
        <v>42815</v>
      </c>
      <c r="AL27" s="61">
        <v>39.36</v>
      </c>
      <c r="AM27" s="61">
        <v>17.088000000000001</v>
      </c>
      <c r="AN27" s="13">
        <v>21.82</v>
      </c>
      <c r="AO27" s="61">
        <v>11.45</v>
      </c>
      <c r="AP27" s="201"/>
      <c r="AQ27" s="202"/>
      <c r="AR27" s="203"/>
      <c r="AT27" s="61">
        <v>11.45</v>
      </c>
    </row>
    <row r="28" spans="1:46" x14ac:dyDescent="0.25">
      <c r="A28" s="63">
        <v>42709</v>
      </c>
      <c r="B28" s="61">
        <v>6.3</v>
      </c>
      <c r="C28" s="61">
        <v>31</v>
      </c>
      <c r="D28" s="61">
        <f t="shared" si="18"/>
        <v>37.299999999999997</v>
      </c>
      <c r="E28" s="13">
        <v>29.5</v>
      </c>
      <c r="F28" s="13">
        <f t="shared" si="20"/>
        <v>79.088471849865954</v>
      </c>
      <c r="G28" s="61">
        <v>19.399999999999999</v>
      </c>
      <c r="I28" s="13"/>
      <c r="J28" s="94">
        <f>AVERAGE(J18:J27)</f>
        <v>44.684599999999996</v>
      </c>
      <c r="K28" s="94">
        <f t="shared" ref="K28:P28" si="22">AVERAGE(K18:K27)</f>
        <v>27.774999999999999</v>
      </c>
      <c r="L28" s="94">
        <f t="shared" si="22"/>
        <v>59.199600000000011</v>
      </c>
      <c r="M28" s="94">
        <f t="shared" si="22"/>
        <v>86.974600000000009</v>
      </c>
      <c r="N28" s="94">
        <f t="shared" si="22"/>
        <v>45.207000000000001</v>
      </c>
      <c r="O28" s="94">
        <f t="shared" si="22"/>
        <v>52.085299345176239</v>
      </c>
      <c r="P28" s="94">
        <f t="shared" si="22"/>
        <v>13.789999999999997</v>
      </c>
      <c r="U28">
        <v>42.26</v>
      </c>
      <c r="V28">
        <v>37.22</v>
      </c>
      <c r="Y28" s="62">
        <v>42787</v>
      </c>
      <c r="Z28" s="61">
        <v>39.96</v>
      </c>
      <c r="AA28" s="61">
        <v>25.81</v>
      </c>
      <c r="AB28" s="61">
        <v>23.32</v>
      </c>
      <c r="AC28" s="86">
        <f t="shared" ref="AC28:AC33" si="23">(AA28+AB28)</f>
        <v>49.129999999999995</v>
      </c>
      <c r="AD28">
        <v>26.19</v>
      </c>
      <c r="AE28" s="165">
        <v>14.33</v>
      </c>
      <c r="AF28" s="166"/>
      <c r="AG28" s="167"/>
      <c r="AH28" s="171" t="s">
        <v>5</v>
      </c>
      <c r="AK28" s="63">
        <v>42816</v>
      </c>
      <c r="AL28" s="61">
        <v>40.67</v>
      </c>
      <c r="AM28" s="61">
        <v>33.264000000000003</v>
      </c>
      <c r="AN28" s="13">
        <v>21.117999999999999</v>
      </c>
      <c r="AO28" s="61">
        <v>11.75</v>
      </c>
      <c r="AP28" s="204"/>
      <c r="AQ28" s="205"/>
      <c r="AR28" s="206"/>
      <c r="AT28" s="61">
        <v>11.75</v>
      </c>
    </row>
    <row r="29" spans="1:46" x14ac:dyDescent="0.25">
      <c r="A29" s="63">
        <v>42710</v>
      </c>
      <c r="B29" s="61">
        <v>38.840000000000003</v>
      </c>
      <c r="C29" s="61">
        <v>1.01</v>
      </c>
      <c r="D29" s="61">
        <f t="shared" si="18"/>
        <v>39.85</v>
      </c>
      <c r="E29" s="13">
        <v>30.51</v>
      </c>
      <c r="F29" s="13">
        <f t="shared" si="20"/>
        <v>76.562107904642403</v>
      </c>
      <c r="G29" s="61">
        <v>18.149999999999999</v>
      </c>
      <c r="I29" s="87">
        <v>42758</v>
      </c>
      <c r="J29" s="75">
        <v>42.165999999999997</v>
      </c>
      <c r="K29" s="75">
        <v>50.951999999999998</v>
      </c>
      <c r="L29" s="75">
        <v>47.11</v>
      </c>
      <c r="M29" s="75">
        <f>SUM(K29:L29)</f>
        <v>98.061999999999998</v>
      </c>
      <c r="N29" s="20">
        <v>39.851999999999997</v>
      </c>
      <c r="O29" s="20">
        <f>100*N29/M29</f>
        <v>40.63959535803879</v>
      </c>
      <c r="P29" s="75">
        <v>14.44</v>
      </c>
      <c r="Q29" s="91"/>
      <c r="R29" s="91"/>
      <c r="S29" s="26"/>
      <c r="T29">
        <v>41.2</v>
      </c>
      <c r="W29">
        <v>31.92</v>
      </c>
      <c r="Y29" s="62">
        <v>42788</v>
      </c>
      <c r="Z29" s="61">
        <v>42.183999999999997</v>
      </c>
      <c r="AA29" s="61">
        <v>27.58</v>
      </c>
      <c r="AB29" s="61">
        <v>59.58</v>
      </c>
      <c r="AC29" s="86">
        <f t="shared" si="23"/>
        <v>87.16</v>
      </c>
      <c r="AD29">
        <v>26.126000000000001</v>
      </c>
      <c r="AE29" s="165">
        <v>14.46</v>
      </c>
      <c r="AF29" s="168"/>
      <c r="AG29" s="24"/>
      <c r="AH29" s="172"/>
      <c r="AL29" s="86">
        <f>AVERAGE(AL26:AL28)</f>
        <v>40.396666666666668</v>
      </c>
      <c r="AM29" s="86">
        <f t="shared" ref="AM29:AO29" si="24">AVERAGE(AM26:AM28)</f>
        <v>27.950666666666667</v>
      </c>
      <c r="AN29" s="86">
        <f t="shared" si="24"/>
        <v>21.353666666666665</v>
      </c>
      <c r="AO29" s="86">
        <f t="shared" si="24"/>
        <v>12.113333333333335</v>
      </c>
      <c r="AT29" s="86"/>
    </row>
    <row r="30" spans="1:46" x14ac:dyDescent="0.25">
      <c r="A30" s="63">
        <v>42711</v>
      </c>
      <c r="B30" s="61">
        <v>44.136000000000003</v>
      </c>
      <c r="C30" s="61">
        <v>49.33</v>
      </c>
      <c r="D30" s="61">
        <f t="shared" si="18"/>
        <v>93.466000000000008</v>
      </c>
      <c r="E30" s="13">
        <v>31.265999999999998</v>
      </c>
      <c r="F30" s="13">
        <f t="shared" si="20"/>
        <v>33.451736460317115</v>
      </c>
      <c r="G30" s="61">
        <v>19.399999999999999</v>
      </c>
      <c r="I30" s="63">
        <v>42759</v>
      </c>
      <c r="J30" s="61">
        <v>41.86</v>
      </c>
      <c r="K30" s="61">
        <v>49.48</v>
      </c>
      <c r="L30" s="61">
        <v>44.143999999999998</v>
      </c>
      <c r="M30" s="61">
        <f>SUM(K30:L30)</f>
        <v>93.623999999999995</v>
      </c>
      <c r="N30" s="13">
        <v>36.96</v>
      </c>
      <c r="O30" s="13">
        <f>100*N30/M30</f>
        <v>39.477057164829532</v>
      </c>
      <c r="P30" s="61">
        <v>14.24</v>
      </c>
      <c r="Q30" s="54"/>
      <c r="R30" s="54"/>
      <c r="S30" s="18"/>
      <c r="T30">
        <f>AVERAGE(T26:T29)</f>
        <v>42.230000000000004</v>
      </c>
      <c r="U30">
        <f>AVERAGE(U25:U29)</f>
        <v>43.26</v>
      </c>
      <c r="V30">
        <f>AVERAGE(V25:V28)</f>
        <v>40.520000000000003</v>
      </c>
      <c r="W30">
        <f>AVERAGE(W26:W29)</f>
        <v>31.704999999999998</v>
      </c>
      <c r="Y30" s="62">
        <v>42789</v>
      </c>
      <c r="Z30" s="61">
        <v>41.783999999999999</v>
      </c>
      <c r="AA30" s="61">
        <v>18.36</v>
      </c>
      <c r="AB30" s="61">
        <v>28.89</v>
      </c>
      <c r="AC30" s="86">
        <f t="shared" si="23"/>
        <v>47.25</v>
      </c>
      <c r="AD30">
        <v>28.05</v>
      </c>
      <c r="AE30" s="165">
        <v>14.21</v>
      </c>
      <c r="AF30" s="168"/>
      <c r="AG30" s="24"/>
      <c r="AH30" s="172"/>
      <c r="AK30" s="63">
        <v>42817</v>
      </c>
      <c r="AL30" s="61">
        <v>41.56</v>
      </c>
      <c r="AM30" s="61">
        <v>56.171999999999997</v>
      </c>
      <c r="AN30" s="13">
        <v>21.117999999999999</v>
      </c>
      <c r="AO30" s="61">
        <v>4.53</v>
      </c>
      <c r="AP30" s="198" t="s">
        <v>5</v>
      </c>
      <c r="AQ30" s="199"/>
      <c r="AR30" s="200"/>
      <c r="AT30" s="61"/>
    </row>
    <row r="31" spans="1:46" x14ac:dyDescent="0.25">
      <c r="A31" s="63">
        <v>42712</v>
      </c>
      <c r="B31" s="61">
        <v>49.46</v>
      </c>
      <c r="C31" s="61">
        <v>40.31</v>
      </c>
      <c r="D31" s="61">
        <f t="shared" si="18"/>
        <v>89.77000000000001</v>
      </c>
      <c r="E31" s="13">
        <v>35.5</v>
      </c>
      <c r="F31" s="13">
        <f t="shared" si="20"/>
        <v>39.545505179904197</v>
      </c>
      <c r="G31" s="61">
        <v>18.04</v>
      </c>
      <c r="I31" s="63">
        <v>42760</v>
      </c>
      <c r="J31" s="61">
        <v>42.783999999999999</v>
      </c>
      <c r="K31" s="61">
        <v>43.18</v>
      </c>
      <c r="L31" s="61">
        <v>54.965000000000003</v>
      </c>
      <c r="M31" s="61">
        <f>SUM(K31:L31)</f>
        <v>98.14500000000001</v>
      </c>
      <c r="N31" s="13">
        <v>34.86</v>
      </c>
      <c r="O31" s="13">
        <f>100*N31/M31</f>
        <v>35.518875133730702</v>
      </c>
      <c r="P31" s="61">
        <v>14.96</v>
      </c>
      <c r="Q31" s="30"/>
      <c r="R31" s="30" t="s">
        <v>137</v>
      </c>
      <c r="S31" s="19"/>
      <c r="Y31" s="62">
        <v>42790</v>
      </c>
      <c r="Z31" s="61">
        <v>44.048000000000002</v>
      </c>
      <c r="AA31" s="61">
        <v>11.5</v>
      </c>
      <c r="AB31" s="61">
        <v>30.17</v>
      </c>
      <c r="AC31" s="86">
        <f t="shared" si="23"/>
        <v>41.67</v>
      </c>
      <c r="AD31">
        <v>25.585000000000001</v>
      </c>
      <c r="AE31" s="165">
        <v>14.76</v>
      </c>
      <c r="AF31" s="168"/>
      <c r="AG31" s="24"/>
      <c r="AH31" s="172"/>
      <c r="AK31" s="63">
        <v>42818</v>
      </c>
      <c r="AL31" s="61">
        <v>31.283999999999999</v>
      </c>
      <c r="AM31" s="61">
        <v>8.2240000000000002</v>
      </c>
      <c r="AN31" s="13">
        <v>19.402000000000001</v>
      </c>
      <c r="AO31" s="61">
        <v>1.28</v>
      </c>
      <c r="AP31" s="201"/>
      <c r="AQ31" s="202"/>
      <c r="AR31" s="203"/>
      <c r="AT31" s="61"/>
    </row>
    <row r="32" spans="1:46" x14ac:dyDescent="0.25">
      <c r="A32" s="63">
        <v>42713</v>
      </c>
      <c r="B32" s="61">
        <v>48.78</v>
      </c>
      <c r="C32" s="61">
        <v>40.520000000000003</v>
      </c>
      <c r="D32" s="61">
        <f t="shared" si="18"/>
        <v>89.300000000000011</v>
      </c>
      <c r="E32" s="13">
        <v>29.061</v>
      </c>
      <c r="F32" s="13">
        <f t="shared" si="20"/>
        <v>32.543113101903693</v>
      </c>
      <c r="G32" s="61">
        <v>18.98</v>
      </c>
      <c r="I32" s="13"/>
      <c r="J32" s="94">
        <f>AVERAGE(J29:J31)</f>
        <v>42.27</v>
      </c>
      <c r="K32" s="94">
        <f t="shared" ref="K32:P32" si="25">AVERAGE(K29:K31)</f>
        <v>47.870666666666665</v>
      </c>
      <c r="L32" s="94">
        <f t="shared" si="25"/>
        <v>48.739666666666665</v>
      </c>
      <c r="M32" s="94">
        <f t="shared" si="25"/>
        <v>96.610333333333344</v>
      </c>
      <c r="N32" s="94">
        <f t="shared" si="25"/>
        <v>37.223999999999997</v>
      </c>
      <c r="O32" s="94">
        <f t="shared" si="25"/>
        <v>38.545175885533006</v>
      </c>
      <c r="P32" s="94">
        <f t="shared" si="25"/>
        <v>14.546666666666667</v>
      </c>
      <c r="Y32" s="62">
        <v>42791</v>
      </c>
      <c r="Z32" s="61">
        <v>46.847999999999999</v>
      </c>
      <c r="AA32" s="61">
        <v>0.41599999999999998</v>
      </c>
      <c r="AB32" s="61">
        <v>30.88</v>
      </c>
      <c r="AC32" s="86">
        <f t="shared" si="23"/>
        <v>31.295999999999999</v>
      </c>
      <c r="AD32">
        <v>28.494</v>
      </c>
      <c r="AE32" s="165">
        <v>15.16</v>
      </c>
      <c r="AF32" s="168"/>
      <c r="AG32" s="24"/>
      <c r="AH32" s="172"/>
      <c r="AK32" s="63">
        <v>42819</v>
      </c>
      <c r="AL32" s="61">
        <v>31.63</v>
      </c>
      <c r="AM32" s="61">
        <v>16.928000000000001</v>
      </c>
      <c r="AN32" s="13">
        <v>23.108000000000001</v>
      </c>
      <c r="AO32" s="61">
        <v>1.07</v>
      </c>
      <c r="AP32" s="201"/>
      <c r="AQ32" s="202"/>
      <c r="AR32" s="203"/>
      <c r="AT32" s="61"/>
    </row>
    <row r="33" spans="1:46" ht="15.75" thickBot="1" x14ac:dyDescent="0.3">
      <c r="A33" s="63">
        <v>42714</v>
      </c>
      <c r="B33" s="61">
        <v>68.47</v>
      </c>
      <c r="C33" s="61">
        <v>23.068999999999999</v>
      </c>
      <c r="D33" s="61">
        <f t="shared" si="18"/>
        <v>91.539000000000001</v>
      </c>
      <c r="E33" s="13">
        <v>33.869999999999997</v>
      </c>
      <c r="F33" s="13">
        <f t="shared" si="20"/>
        <v>37.000622685412772</v>
      </c>
      <c r="G33" s="61">
        <v>19.899999999999999</v>
      </c>
      <c r="I33" s="87">
        <v>42761</v>
      </c>
      <c r="J33" s="75">
        <v>44.29</v>
      </c>
      <c r="K33" s="75">
        <v>48.3</v>
      </c>
      <c r="L33" s="75">
        <v>48.32</v>
      </c>
      <c r="M33" s="75">
        <f t="shared" ref="M33:M38" si="26">SUM(K33:L33)</f>
        <v>96.62</v>
      </c>
      <c r="N33" s="20">
        <v>37.4</v>
      </c>
      <c r="O33" s="20">
        <f t="shared" ref="O33:O38" si="27">100*N33/M33</f>
        <v>38.708341958186708</v>
      </c>
      <c r="P33" s="75">
        <v>14.9</v>
      </c>
      <c r="Q33" s="91"/>
      <c r="R33" s="91"/>
      <c r="S33" s="26"/>
      <c r="Y33" s="62">
        <v>42792</v>
      </c>
      <c r="Z33" s="61">
        <v>39.466000000000001</v>
      </c>
      <c r="AA33" s="61">
        <v>21.155999999999999</v>
      </c>
      <c r="AB33" s="61">
        <v>32.1</v>
      </c>
      <c r="AC33" s="86">
        <f t="shared" si="23"/>
        <v>53.256</v>
      </c>
      <c r="AD33">
        <v>20.861999999999998</v>
      </c>
      <c r="AE33" s="165">
        <v>13.46</v>
      </c>
      <c r="AF33" s="169"/>
      <c r="AG33" s="118"/>
      <c r="AH33" s="173"/>
      <c r="AK33" s="63">
        <v>42820</v>
      </c>
      <c r="AL33" s="61">
        <v>29.527999999999999</v>
      </c>
      <c r="AM33" s="61">
        <v>14.916</v>
      </c>
      <c r="AN33" s="13">
        <v>19.082000000000001</v>
      </c>
      <c r="AO33" s="61">
        <v>0.93</v>
      </c>
      <c r="AP33" s="201"/>
      <c r="AQ33" s="202"/>
      <c r="AR33" s="203"/>
      <c r="AT33" s="61"/>
    </row>
    <row r="34" spans="1:46" ht="15.75" thickBot="1" x14ac:dyDescent="0.3">
      <c r="A34" s="63">
        <v>42715</v>
      </c>
      <c r="B34" s="61">
        <v>25.53</v>
      </c>
      <c r="C34" s="61">
        <v>52.22</v>
      </c>
      <c r="D34" s="61">
        <f t="shared" si="18"/>
        <v>77.75</v>
      </c>
      <c r="E34" s="13">
        <v>27.35</v>
      </c>
      <c r="F34" s="13">
        <f t="shared" si="20"/>
        <v>35.176848874598072</v>
      </c>
      <c r="G34" s="61">
        <v>19.29</v>
      </c>
      <c r="I34" s="63">
        <v>42762</v>
      </c>
      <c r="J34" s="61">
        <v>42.08</v>
      </c>
      <c r="K34" s="61">
        <v>67.171999999999997</v>
      </c>
      <c r="L34" s="61">
        <v>22.626999999999999</v>
      </c>
      <c r="M34" s="61">
        <f t="shared" si="26"/>
        <v>89.798999999999992</v>
      </c>
      <c r="N34" s="13">
        <v>32.844000000000001</v>
      </c>
      <c r="O34" s="13">
        <f t="shared" si="27"/>
        <v>36.575017539170815</v>
      </c>
      <c r="P34" s="61">
        <v>14.62</v>
      </c>
      <c r="Q34" s="54"/>
      <c r="R34" s="54"/>
      <c r="S34" s="18"/>
      <c r="Z34" s="86">
        <f>AVERAGE(Z28:Z33)</f>
        <v>42.381666666666668</v>
      </c>
      <c r="AA34" s="86">
        <f t="shared" ref="AA34:AE34" si="28">AVERAGE(AA28:AA33)</f>
        <v>17.470333333333333</v>
      </c>
      <c r="AB34" s="86">
        <f t="shared" si="28"/>
        <v>34.156666666666666</v>
      </c>
      <c r="AC34" s="86">
        <f t="shared" si="28"/>
        <v>51.626999999999988</v>
      </c>
      <c r="AD34" s="86">
        <f t="shared" si="28"/>
        <v>25.884499999999999</v>
      </c>
      <c r="AE34" s="86">
        <f t="shared" si="28"/>
        <v>14.396666666666667</v>
      </c>
      <c r="AJ34">
        <v>25.88</v>
      </c>
      <c r="AK34" s="63">
        <v>42821</v>
      </c>
      <c r="AL34" s="61">
        <v>30.782</v>
      </c>
      <c r="AM34" s="61">
        <v>0</v>
      </c>
      <c r="AN34" s="13">
        <v>20.34</v>
      </c>
      <c r="AO34" s="61">
        <v>5.86</v>
      </c>
      <c r="AP34" s="201"/>
      <c r="AQ34" s="202"/>
      <c r="AR34" s="203"/>
      <c r="AT34" s="61"/>
    </row>
    <row r="35" spans="1:46" x14ac:dyDescent="0.25">
      <c r="A35" s="63">
        <v>42716</v>
      </c>
      <c r="B35" s="61">
        <v>17.192</v>
      </c>
      <c r="C35" s="61">
        <v>55.933999999999997</v>
      </c>
      <c r="D35" s="61">
        <f t="shared" si="18"/>
        <v>73.126000000000005</v>
      </c>
      <c r="E35" s="13">
        <v>27.247</v>
      </c>
      <c r="F35" s="13">
        <f t="shared" si="20"/>
        <v>37.260345157673051</v>
      </c>
      <c r="G35" s="61">
        <v>20.65</v>
      </c>
      <c r="I35" s="63">
        <v>42763</v>
      </c>
      <c r="J35" s="61">
        <v>41.61</v>
      </c>
      <c r="K35" s="61">
        <v>35.32</v>
      </c>
      <c r="L35" s="61">
        <v>49.66</v>
      </c>
      <c r="M35" s="61">
        <f t="shared" si="26"/>
        <v>84.97999999999999</v>
      </c>
      <c r="N35" s="13">
        <v>30.38</v>
      </c>
      <c r="O35" s="13">
        <f t="shared" si="27"/>
        <v>35.749588138385505</v>
      </c>
      <c r="P35" s="61">
        <v>13.64</v>
      </c>
      <c r="Q35" s="24"/>
      <c r="R35" s="24"/>
      <c r="S35" s="28"/>
      <c r="Y35" s="62">
        <v>42793</v>
      </c>
      <c r="Z35" s="61">
        <v>43.09</v>
      </c>
      <c r="AA35" s="61">
        <v>32.119999999999997</v>
      </c>
      <c r="AB35" s="61">
        <v>31.97</v>
      </c>
      <c r="AC35" s="86">
        <f>(AA35+AB35)</f>
        <v>64.09</v>
      </c>
      <c r="AD35">
        <v>24.96</v>
      </c>
      <c r="AE35" s="165">
        <v>13.39</v>
      </c>
      <c r="AF35" s="166"/>
      <c r="AG35" s="167"/>
      <c r="AH35" s="171" t="s">
        <v>131</v>
      </c>
      <c r="AK35" s="63">
        <v>42822</v>
      </c>
      <c r="AL35" s="61">
        <v>25.096</v>
      </c>
      <c r="AM35" s="61">
        <v>0</v>
      </c>
      <c r="AN35" s="13">
        <v>20.099</v>
      </c>
      <c r="AO35" s="61">
        <v>13.9</v>
      </c>
      <c r="AP35" s="204"/>
      <c r="AQ35" s="205"/>
      <c r="AR35" s="206"/>
      <c r="AT35" s="61">
        <v>13.9</v>
      </c>
    </row>
    <row r="36" spans="1:46" ht="15.75" thickBot="1" x14ac:dyDescent="0.3">
      <c r="A36" s="63">
        <v>42717</v>
      </c>
      <c r="B36" s="61">
        <v>24.7</v>
      </c>
      <c r="C36" s="61">
        <v>61.52</v>
      </c>
      <c r="D36" s="61">
        <f t="shared" si="18"/>
        <v>86.22</v>
      </c>
      <c r="E36" s="13">
        <v>25.027000000000001</v>
      </c>
      <c r="F36" s="13">
        <f t="shared" si="20"/>
        <v>29.026907909997686</v>
      </c>
      <c r="G36" s="61">
        <v>20.21</v>
      </c>
      <c r="I36" s="63">
        <v>42764</v>
      </c>
      <c r="J36" s="61">
        <v>41.43</v>
      </c>
      <c r="K36" s="61">
        <v>0.78800000000000003</v>
      </c>
      <c r="L36" s="61">
        <v>86</v>
      </c>
      <c r="M36" s="61">
        <f t="shared" si="26"/>
        <v>86.787999999999997</v>
      </c>
      <c r="N36" s="13">
        <v>32.78</v>
      </c>
      <c r="O36" s="13">
        <f t="shared" si="27"/>
        <v>37.770198644973959</v>
      </c>
      <c r="P36" s="61">
        <v>2.14</v>
      </c>
      <c r="Q36" s="24"/>
      <c r="R36" s="24"/>
      <c r="S36" s="28"/>
      <c r="Y36" s="62">
        <v>42794</v>
      </c>
      <c r="Z36" s="61">
        <v>46.66</v>
      </c>
      <c r="AA36" s="61">
        <v>5.76</v>
      </c>
      <c r="AB36" s="61">
        <v>31.64</v>
      </c>
      <c r="AC36" s="86">
        <f>(AA36+AB36)</f>
        <v>37.4</v>
      </c>
      <c r="AD36">
        <v>25.67</v>
      </c>
      <c r="AE36" s="165">
        <v>14.36</v>
      </c>
      <c r="AF36" s="169"/>
      <c r="AG36" s="118"/>
      <c r="AH36" s="173"/>
      <c r="AL36" s="86">
        <f>AVERAGE(AL30:AL35)</f>
        <v>31.646666666666665</v>
      </c>
      <c r="AM36" s="86">
        <f t="shared" ref="AM36:AO36" si="29">AVERAGE(AM30:AM35)</f>
        <v>16.04</v>
      </c>
      <c r="AN36" s="86">
        <f t="shared" si="29"/>
        <v>20.524833333333337</v>
      </c>
      <c r="AO36" s="86">
        <f t="shared" si="29"/>
        <v>4.5949999999999998</v>
      </c>
      <c r="AT36" s="86"/>
    </row>
    <row r="37" spans="1:46" x14ac:dyDescent="0.25">
      <c r="A37" s="63">
        <v>42718</v>
      </c>
      <c r="B37" s="61">
        <v>15.86</v>
      </c>
      <c r="C37" s="61">
        <v>54.35</v>
      </c>
      <c r="D37" s="61">
        <f t="shared" si="18"/>
        <v>70.210000000000008</v>
      </c>
      <c r="E37" s="13">
        <v>25.57</v>
      </c>
      <c r="F37" s="13">
        <f t="shared" si="20"/>
        <v>36.4193134881071</v>
      </c>
      <c r="G37" s="61">
        <v>19.53</v>
      </c>
      <c r="I37" s="63">
        <v>42765</v>
      </c>
      <c r="J37" s="61">
        <v>39.951999999999998</v>
      </c>
      <c r="K37" s="61">
        <v>0</v>
      </c>
      <c r="L37" s="61">
        <v>86.070999999999998</v>
      </c>
      <c r="M37" s="61">
        <f t="shared" si="26"/>
        <v>86.070999999999998</v>
      </c>
      <c r="N37" s="13">
        <v>29.648</v>
      </c>
      <c r="O37" s="13">
        <f t="shared" si="27"/>
        <v>34.445980643887026</v>
      </c>
      <c r="P37" s="61">
        <v>0.72</v>
      </c>
      <c r="Q37" s="24"/>
      <c r="R37" s="24" t="s">
        <v>5</v>
      </c>
      <c r="S37" s="28"/>
      <c r="Z37" s="86">
        <f>AVERAGE(Z35:Z36)</f>
        <v>44.875</v>
      </c>
      <c r="AA37" s="86">
        <f t="shared" ref="AA37:AE37" si="30">AVERAGE(AA35:AA36)</f>
        <v>18.939999999999998</v>
      </c>
      <c r="AB37" s="86">
        <f t="shared" si="30"/>
        <v>31.805</v>
      </c>
      <c r="AC37" s="86">
        <f t="shared" si="30"/>
        <v>50.745000000000005</v>
      </c>
      <c r="AD37" s="86">
        <f t="shared" si="30"/>
        <v>25.315000000000001</v>
      </c>
      <c r="AE37" s="86">
        <f t="shared" si="30"/>
        <v>13.875</v>
      </c>
      <c r="AI37">
        <v>25.32</v>
      </c>
      <c r="AK37" s="63">
        <v>42823</v>
      </c>
      <c r="AL37" s="61">
        <v>31.378</v>
      </c>
      <c r="AM37" s="61">
        <v>37.612000000000002</v>
      </c>
      <c r="AN37" s="13">
        <v>21.719000000000001</v>
      </c>
      <c r="AO37" s="61">
        <v>12.67</v>
      </c>
      <c r="AP37" s="198" t="s">
        <v>182</v>
      </c>
      <c r="AQ37" s="199"/>
      <c r="AR37" s="200"/>
      <c r="AT37" s="61">
        <v>12.67</v>
      </c>
    </row>
    <row r="38" spans="1:46" x14ac:dyDescent="0.25">
      <c r="A38" s="63">
        <v>42719</v>
      </c>
      <c r="B38" s="61">
        <v>26.34</v>
      </c>
      <c r="C38" s="61">
        <v>56.86</v>
      </c>
      <c r="D38" s="61">
        <f t="shared" si="18"/>
        <v>83.2</v>
      </c>
      <c r="E38" s="13">
        <v>26.765999999999998</v>
      </c>
      <c r="F38" s="13">
        <f t="shared" si="20"/>
        <v>32.170673076923073</v>
      </c>
      <c r="G38" s="61">
        <v>19.97</v>
      </c>
      <c r="I38" s="63">
        <v>42766</v>
      </c>
      <c r="J38" s="61">
        <v>37.851999999999997</v>
      </c>
      <c r="K38" s="61">
        <v>0.02</v>
      </c>
      <c r="L38" s="61">
        <v>86.561999999999998</v>
      </c>
      <c r="M38" s="61">
        <f t="shared" si="26"/>
        <v>86.581999999999994</v>
      </c>
      <c r="N38" s="13">
        <v>28.463000000000001</v>
      </c>
      <c r="O38" s="13">
        <f t="shared" si="27"/>
        <v>32.874038483749516</v>
      </c>
      <c r="P38" s="61">
        <v>0.57999999999999996</v>
      </c>
      <c r="Q38" s="30"/>
      <c r="R38" s="30"/>
      <c r="S38" s="19"/>
      <c r="AE38" s="86">
        <f>AVERAGE(AE10:AE37)</f>
        <v>13.644613095238091</v>
      </c>
      <c r="AK38" s="63">
        <v>42824</v>
      </c>
      <c r="AL38" s="61">
        <v>39.344000000000001</v>
      </c>
      <c r="AM38" s="61">
        <v>32.996000000000002</v>
      </c>
      <c r="AN38" s="13">
        <v>20.597999999999999</v>
      </c>
      <c r="AO38" s="61">
        <v>12.93</v>
      </c>
      <c r="AP38" s="201"/>
      <c r="AQ38" s="202"/>
      <c r="AR38" s="203"/>
      <c r="AT38" s="61">
        <v>12.93</v>
      </c>
    </row>
    <row r="39" spans="1:46" x14ac:dyDescent="0.25">
      <c r="A39" s="63">
        <v>42720</v>
      </c>
      <c r="B39" s="61">
        <v>2.4079999999999999</v>
      </c>
      <c r="C39" s="61">
        <v>76.540000000000006</v>
      </c>
      <c r="D39" s="61">
        <f t="shared" si="18"/>
        <v>78.948000000000008</v>
      </c>
      <c r="E39" s="13">
        <v>24.69</v>
      </c>
      <c r="F39" s="13">
        <f t="shared" si="20"/>
        <v>31.273749810001519</v>
      </c>
      <c r="G39" s="61">
        <v>18.62</v>
      </c>
      <c r="I39" s="13"/>
      <c r="J39" s="94">
        <f>AVERAGE(J33:J38)</f>
        <v>41.202333333333335</v>
      </c>
      <c r="K39" s="94">
        <f t="shared" ref="K39:P39" si="31">AVERAGE(K33:K38)</f>
        <v>25.266666666666669</v>
      </c>
      <c r="L39" s="94">
        <f t="shared" si="31"/>
        <v>63.206666666666671</v>
      </c>
      <c r="M39" s="94">
        <f t="shared" si="31"/>
        <v>88.473333333333343</v>
      </c>
      <c r="N39" s="94">
        <f t="shared" si="31"/>
        <v>31.919166666666666</v>
      </c>
      <c r="O39" s="94">
        <f t="shared" si="31"/>
        <v>36.020527568058924</v>
      </c>
      <c r="P39" s="94">
        <f t="shared" si="31"/>
        <v>7.7666666666666657</v>
      </c>
      <c r="Q39" s="13"/>
      <c r="R39" s="13"/>
      <c r="S39" s="13"/>
      <c r="AK39" s="63">
        <v>42825</v>
      </c>
      <c r="AL39" s="61">
        <v>16.692</v>
      </c>
      <c r="AM39" s="61">
        <v>17.664000000000001</v>
      </c>
      <c r="AN39" s="13">
        <v>8.968</v>
      </c>
      <c r="AO39" s="61">
        <v>3.79</v>
      </c>
      <c r="AP39" s="204"/>
      <c r="AQ39" s="205"/>
      <c r="AR39" s="206"/>
      <c r="AT39" s="61"/>
    </row>
    <row r="40" spans="1:46" x14ac:dyDescent="0.25">
      <c r="A40" s="63">
        <v>42721</v>
      </c>
      <c r="B40" s="61">
        <v>14.2</v>
      </c>
      <c r="C40" s="61">
        <v>67.63</v>
      </c>
      <c r="D40" s="61">
        <f t="shared" si="18"/>
        <v>81.83</v>
      </c>
      <c r="E40" s="13">
        <v>24.24</v>
      </c>
      <c r="F40" s="13">
        <f t="shared" si="20"/>
        <v>29.622387877306611</v>
      </c>
      <c r="G40" s="61">
        <v>19.260000000000002</v>
      </c>
      <c r="AL40" s="86">
        <f>AVERAGE(AL37:AL39)</f>
        <v>29.138000000000005</v>
      </c>
    </row>
    <row r="41" spans="1:46" x14ac:dyDescent="0.25">
      <c r="A41" s="63">
        <v>42722</v>
      </c>
      <c r="B41" s="61">
        <v>40.229999999999997</v>
      </c>
      <c r="C41" s="61">
        <v>45.47</v>
      </c>
      <c r="D41" s="61">
        <f t="shared" si="18"/>
        <v>85.699999999999989</v>
      </c>
      <c r="E41" s="13">
        <v>22.41</v>
      </c>
      <c r="F41" s="13">
        <f t="shared" si="20"/>
        <v>26.149358226371064</v>
      </c>
      <c r="G41" s="61">
        <v>19.059999999999999</v>
      </c>
      <c r="AB41">
        <v>35.78</v>
      </c>
    </row>
    <row r="42" spans="1:46" x14ac:dyDescent="0.25">
      <c r="A42" s="63">
        <v>42723</v>
      </c>
      <c r="B42" s="61">
        <v>32.81</v>
      </c>
      <c r="C42" s="61">
        <v>54.29</v>
      </c>
      <c r="D42" s="61">
        <f t="shared" si="18"/>
        <v>87.1</v>
      </c>
      <c r="E42" s="13">
        <v>25.67</v>
      </c>
      <c r="F42" s="13">
        <f t="shared" si="20"/>
        <v>29.471871412169921</v>
      </c>
      <c r="G42" s="61">
        <v>19.649999999999999</v>
      </c>
      <c r="AB42">
        <v>42.38</v>
      </c>
    </row>
    <row r="43" spans="1:46" x14ac:dyDescent="0.25">
      <c r="A43" s="63">
        <v>42724</v>
      </c>
      <c r="B43" s="61">
        <v>25.44</v>
      </c>
      <c r="C43" s="61">
        <v>59.073</v>
      </c>
      <c r="D43" s="61">
        <f t="shared" si="18"/>
        <v>84.513000000000005</v>
      </c>
      <c r="E43" s="13">
        <v>26.58</v>
      </c>
      <c r="F43" s="13">
        <f t="shared" si="20"/>
        <v>31.45078271981825</v>
      </c>
      <c r="G43" s="61">
        <v>19.5</v>
      </c>
    </row>
    <row r="44" spans="1:46" x14ac:dyDescent="0.25">
      <c r="A44" s="63">
        <v>42725</v>
      </c>
      <c r="B44" s="61">
        <v>22.94</v>
      </c>
      <c r="C44" s="61">
        <v>60</v>
      </c>
      <c r="D44" s="61">
        <f t="shared" si="18"/>
        <v>82.94</v>
      </c>
      <c r="E44" s="13">
        <v>28.7</v>
      </c>
      <c r="F44" s="13">
        <f t="shared" si="20"/>
        <v>34.603327706775985</v>
      </c>
      <c r="G44" s="61">
        <v>20.02</v>
      </c>
    </row>
    <row r="45" spans="1:46" x14ac:dyDescent="0.25">
      <c r="A45" s="63">
        <v>42726</v>
      </c>
      <c r="B45" s="61">
        <v>41.48</v>
      </c>
      <c r="C45" s="61">
        <v>42.43</v>
      </c>
      <c r="D45" s="61">
        <f t="shared" si="18"/>
        <v>83.91</v>
      </c>
      <c r="E45" s="13">
        <v>25.23</v>
      </c>
      <c r="F45" s="13">
        <f t="shared" si="20"/>
        <v>30.067929924919557</v>
      </c>
      <c r="G45" s="61">
        <v>18.489999999999998</v>
      </c>
    </row>
    <row r="46" spans="1:46" x14ac:dyDescent="0.25">
      <c r="A46" s="63">
        <v>42727</v>
      </c>
      <c r="B46" s="61">
        <v>52.79</v>
      </c>
      <c r="C46" s="61">
        <v>33.44</v>
      </c>
      <c r="D46" s="61">
        <f t="shared" si="18"/>
        <v>86.22999999999999</v>
      </c>
      <c r="E46" s="13">
        <v>31.856999999999999</v>
      </c>
      <c r="F46" s="13">
        <f t="shared" si="20"/>
        <v>36.944218949321581</v>
      </c>
      <c r="G46" s="61">
        <v>17.899999999999999</v>
      </c>
    </row>
    <row r="47" spans="1:46" x14ac:dyDescent="0.25">
      <c r="A47" s="63">
        <v>42728</v>
      </c>
      <c r="B47" s="61">
        <v>53.2</v>
      </c>
      <c r="C47" s="61">
        <v>42.201999999999998</v>
      </c>
      <c r="D47" s="61">
        <f t="shared" si="18"/>
        <v>95.402000000000001</v>
      </c>
      <c r="E47" s="13">
        <v>32.975999999999999</v>
      </c>
      <c r="F47" s="13">
        <f t="shared" si="20"/>
        <v>34.565313096161503</v>
      </c>
      <c r="G47" s="61">
        <v>19.239999999999998</v>
      </c>
    </row>
    <row r="48" spans="1:46" x14ac:dyDescent="0.25">
      <c r="A48" s="63">
        <v>42729</v>
      </c>
      <c r="B48" s="61">
        <v>62.31</v>
      </c>
      <c r="C48" s="61">
        <v>32.78</v>
      </c>
      <c r="D48" s="61">
        <f t="shared" si="18"/>
        <v>95.09</v>
      </c>
      <c r="E48" s="13">
        <v>32.99</v>
      </c>
      <c r="F48" s="13">
        <f t="shared" si="20"/>
        <v>34.693448312125355</v>
      </c>
      <c r="G48" s="61">
        <v>19.52</v>
      </c>
    </row>
    <row r="49" spans="1:7" x14ac:dyDescent="0.25">
      <c r="A49" s="63">
        <v>42730</v>
      </c>
      <c r="B49" s="61">
        <v>44.14</v>
      </c>
      <c r="C49" s="61">
        <v>38.79</v>
      </c>
      <c r="D49" s="61">
        <f t="shared" si="18"/>
        <v>82.93</v>
      </c>
      <c r="E49" s="13">
        <v>30.28</v>
      </c>
      <c r="F49" s="13">
        <f t="shared" si="20"/>
        <v>36.512721572410463</v>
      </c>
      <c r="G49" s="61">
        <v>18.079999999999998</v>
      </c>
    </row>
    <row r="50" spans="1:7" x14ac:dyDescent="0.25">
      <c r="A50" s="63">
        <v>42731</v>
      </c>
      <c r="B50" s="61">
        <v>10.476000000000001</v>
      </c>
      <c r="C50" s="61">
        <v>67.926000000000002</v>
      </c>
      <c r="D50" s="61">
        <f t="shared" si="18"/>
        <v>78.402000000000001</v>
      </c>
      <c r="E50" s="13">
        <v>33.976999999999997</v>
      </c>
      <c r="F50" s="13">
        <f t="shared" si="20"/>
        <v>43.336904670799214</v>
      </c>
      <c r="G50" s="61">
        <v>18.149999999999999</v>
      </c>
    </row>
    <row r="51" spans="1:7" x14ac:dyDescent="0.25">
      <c r="A51" s="63">
        <v>42732</v>
      </c>
      <c r="B51" s="61">
        <v>0</v>
      </c>
      <c r="C51" s="61">
        <v>85.23</v>
      </c>
      <c r="D51" s="61">
        <f t="shared" si="18"/>
        <v>85.23</v>
      </c>
      <c r="E51" s="13">
        <v>34.17</v>
      </c>
      <c r="F51" s="13">
        <f t="shared" si="20"/>
        <v>40.091517071453708</v>
      </c>
      <c r="G51" s="61">
        <v>18.440000000000001</v>
      </c>
    </row>
    <row r="52" spans="1:7" x14ac:dyDescent="0.25">
      <c r="A52" s="63">
        <v>42733</v>
      </c>
      <c r="B52" s="61">
        <v>7.6079999999999997</v>
      </c>
      <c r="C52" s="61">
        <v>66.78</v>
      </c>
      <c r="D52" s="61">
        <f t="shared" si="18"/>
        <v>74.388000000000005</v>
      </c>
      <c r="E52" s="13">
        <v>31.411000000000001</v>
      </c>
      <c r="F52" s="13">
        <f t="shared" si="20"/>
        <v>42.22589664999731</v>
      </c>
      <c r="G52" s="61">
        <v>18.32</v>
      </c>
    </row>
    <row r="53" spans="1:7" x14ac:dyDescent="0.25">
      <c r="A53" s="63">
        <v>42734</v>
      </c>
      <c r="B53" s="61">
        <v>1.6519999999999999</v>
      </c>
      <c r="C53" s="61">
        <v>83.686999999999998</v>
      </c>
      <c r="D53" s="61">
        <f t="shared" si="18"/>
        <v>85.338999999999999</v>
      </c>
      <c r="E53" s="13">
        <v>35.982999999999997</v>
      </c>
      <c r="F53" s="13">
        <f t="shared" si="20"/>
        <v>42.164778120202953</v>
      </c>
      <c r="G53" s="61">
        <v>19.399999999999999</v>
      </c>
    </row>
    <row r="54" spans="1:7" x14ac:dyDescent="0.25">
      <c r="A54" s="63">
        <v>42735</v>
      </c>
      <c r="B54" s="61">
        <v>17</v>
      </c>
      <c r="C54" s="61">
        <v>69</v>
      </c>
      <c r="D54" s="61">
        <f t="shared" si="18"/>
        <v>86</v>
      </c>
      <c r="E54" s="22">
        <v>36</v>
      </c>
      <c r="F54" s="22">
        <f t="shared" si="20"/>
        <v>41.860465116279073</v>
      </c>
      <c r="G54" s="61">
        <v>19.11</v>
      </c>
    </row>
    <row r="55" spans="1:7" x14ac:dyDescent="0.25">
      <c r="C55" s="66" t="s">
        <v>48</v>
      </c>
      <c r="D55" s="69">
        <f>AVERAGE(D24:D54)</f>
        <v>80.559702508960569</v>
      </c>
      <c r="E55" s="66">
        <f>AVERAGE(E24:E54)</f>
        <v>30.043354838709671</v>
      </c>
      <c r="F55" s="66">
        <f>AVERAGE(F24:F54)</f>
        <v>38.890237030603416</v>
      </c>
      <c r="G55" s="65">
        <f>AVERAGE(G24:G54)</f>
        <v>19.038064516129033</v>
      </c>
    </row>
    <row r="57" spans="1:7" x14ac:dyDescent="0.25">
      <c r="A57" s="63">
        <v>42675</v>
      </c>
      <c r="B57" s="13">
        <v>71.731999999999999</v>
      </c>
      <c r="C57" s="13">
        <v>22.29</v>
      </c>
      <c r="D57" s="13">
        <f>B57+C57</f>
        <v>94.021999999999991</v>
      </c>
      <c r="E57" s="13">
        <v>15.28</v>
      </c>
      <c r="F57" s="13">
        <f>E57*100/D57</f>
        <v>16.251515602731278</v>
      </c>
      <c r="G57" s="13">
        <v>16.72</v>
      </c>
    </row>
    <row r="58" spans="1:7" x14ac:dyDescent="0.25">
      <c r="A58" s="63">
        <v>42676</v>
      </c>
      <c r="B58" s="13">
        <v>74</v>
      </c>
      <c r="C58" s="13">
        <v>25.6</v>
      </c>
      <c r="D58" s="13">
        <f t="shared" ref="D58:D86" si="32">B58+C58</f>
        <v>99.6</v>
      </c>
      <c r="E58" s="13">
        <v>13.1</v>
      </c>
      <c r="F58" s="13">
        <f t="shared" ref="F58:F86" si="33">E58*100/D58</f>
        <v>13.152610441767068</v>
      </c>
      <c r="G58" s="13">
        <v>18</v>
      </c>
    </row>
    <row r="59" spans="1:7" x14ac:dyDescent="0.25">
      <c r="A59" s="63">
        <v>42677</v>
      </c>
      <c r="B59" s="13">
        <v>70.8</v>
      </c>
      <c r="C59" s="13">
        <v>20</v>
      </c>
      <c r="D59" s="13">
        <f t="shared" si="32"/>
        <v>90.8</v>
      </c>
      <c r="E59" s="13">
        <v>16.8</v>
      </c>
      <c r="F59" s="13">
        <f t="shared" si="33"/>
        <v>18.502202643171806</v>
      </c>
      <c r="G59" s="13">
        <v>17.100000000000001</v>
      </c>
    </row>
    <row r="60" spans="1:7" x14ac:dyDescent="0.25">
      <c r="A60" s="63">
        <v>42678</v>
      </c>
      <c r="B60" s="13">
        <v>59.7</v>
      </c>
      <c r="C60" s="13">
        <v>28.8</v>
      </c>
      <c r="D60" s="13">
        <f t="shared" si="32"/>
        <v>88.5</v>
      </c>
      <c r="E60" s="13">
        <v>19</v>
      </c>
      <c r="F60" s="13">
        <f t="shared" si="33"/>
        <v>21.468926553672315</v>
      </c>
      <c r="G60" s="13">
        <v>18</v>
      </c>
    </row>
    <row r="61" spans="1:7" x14ac:dyDescent="0.25">
      <c r="A61" s="63">
        <v>42679</v>
      </c>
      <c r="B61" s="13">
        <v>56.2</v>
      </c>
      <c r="C61" s="13">
        <v>32</v>
      </c>
      <c r="D61" s="13">
        <f t="shared" si="32"/>
        <v>88.2</v>
      </c>
      <c r="E61" s="13">
        <v>13.5</v>
      </c>
      <c r="F61" s="13">
        <f t="shared" si="33"/>
        <v>15.306122448979592</v>
      </c>
      <c r="G61" s="13">
        <v>17.5</v>
      </c>
    </row>
    <row r="62" spans="1:7" x14ac:dyDescent="0.25">
      <c r="A62" s="63">
        <v>42680</v>
      </c>
      <c r="B62" s="13">
        <v>69.760000000000005</v>
      </c>
      <c r="C62" s="13">
        <v>19.37</v>
      </c>
      <c r="D62" s="13">
        <f t="shared" si="32"/>
        <v>89.13000000000001</v>
      </c>
      <c r="E62" s="13">
        <v>16.87</v>
      </c>
      <c r="F62" s="13">
        <f t="shared" si="33"/>
        <v>18.927409401997082</v>
      </c>
      <c r="G62" s="13">
        <v>17.37</v>
      </c>
    </row>
    <row r="63" spans="1:7" x14ac:dyDescent="0.25">
      <c r="A63" s="63">
        <v>42681</v>
      </c>
      <c r="B63" s="13">
        <v>73.69</v>
      </c>
      <c r="C63" s="13">
        <v>1.724</v>
      </c>
      <c r="D63" s="13">
        <f t="shared" si="32"/>
        <v>75.414000000000001</v>
      </c>
      <c r="E63" s="13">
        <v>13.33</v>
      </c>
      <c r="F63" s="13">
        <f t="shared" si="33"/>
        <v>17.67576312090593</v>
      </c>
      <c r="G63" s="13">
        <v>17.16</v>
      </c>
    </row>
    <row r="64" spans="1:7" x14ac:dyDescent="0.25">
      <c r="A64" s="63">
        <v>42682</v>
      </c>
      <c r="B64" s="13">
        <v>53.26</v>
      </c>
      <c r="C64" s="13">
        <v>14.19</v>
      </c>
      <c r="D64" s="13">
        <f t="shared" si="32"/>
        <v>67.45</v>
      </c>
      <c r="E64" s="13">
        <v>16.11</v>
      </c>
      <c r="F64" s="13">
        <f t="shared" si="33"/>
        <v>23.884358784284654</v>
      </c>
      <c r="G64" s="13">
        <v>4.6900000000000004</v>
      </c>
    </row>
    <row r="65" spans="1:11" x14ac:dyDescent="0.25">
      <c r="A65" s="63">
        <v>42683</v>
      </c>
      <c r="B65" s="13">
        <v>39.832000000000001</v>
      </c>
      <c r="C65" s="13">
        <v>13.956</v>
      </c>
      <c r="D65" s="13">
        <f t="shared" si="32"/>
        <v>53.787999999999997</v>
      </c>
      <c r="E65" s="13">
        <v>20.402000000000001</v>
      </c>
      <c r="F65" s="13">
        <f t="shared" si="33"/>
        <v>37.930393396296573</v>
      </c>
      <c r="G65" s="13">
        <v>0.4</v>
      </c>
    </row>
    <row r="66" spans="1:11" x14ac:dyDescent="0.25">
      <c r="A66" s="63">
        <v>42684</v>
      </c>
      <c r="B66" s="13">
        <v>38.863999999999997</v>
      </c>
      <c r="C66" s="13">
        <v>13.83</v>
      </c>
      <c r="D66" s="13">
        <f t="shared" si="32"/>
        <v>52.693999999999996</v>
      </c>
      <c r="E66" s="13">
        <v>19.041</v>
      </c>
      <c r="F66" s="13">
        <f t="shared" si="33"/>
        <v>36.13504383800813</v>
      </c>
      <c r="G66" s="13">
        <v>0.33</v>
      </c>
    </row>
    <row r="67" spans="1:11" x14ac:dyDescent="0.25">
      <c r="A67" s="63">
        <v>42685</v>
      </c>
      <c r="B67" s="13">
        <v>38.85</v>
      </c>
      <c r="C67" s="13">
        <v>13.93</v>
      </c>
      <c r="D67" s="13">
        <f t="shared" si="32"/>
        <v>52.78</v>
      </c>
      <c r="E67" s="13">
        <v>17.77</v>
      </c>
      <c r="F67" s="13">
        <f t="shared" si="33"/>
        <v>33.668056081849187</v>
      </c>
      <c r="G67" s="13">
        <v>0.33</v>
      </c>
    </row>
    <row r="68" spans="1:11" x14ac:dyDescent="0.25">
      <c r="A68" s="63">
        <v>42686</v>
      </c>
      <c r="B68" s="13">
        <v>51.4</v>
      </c>
      <c r="C68" s="13">
        <v>12.35</v>
      </c>
      <c r="D68" s="13">
        <f t="shared" si="32"/>
        <v>63.75</v>
      </c>
      <c r="E68" s="13">
        <v>21.22</v>
      </c>
      <c r="F68" s="13">
        <f t="shared" si="33"/>
        <v>33.286274509803924</v>
      </c>
      <c r="G68" s="13">
        <v>0.28999999999999998</v>
      </c>
    </row>
    <row r="69" spans="1:11" x14ac:dyDescent="0.25">
      <c r="A69" s="63">
        <v>42687</v>
      </c>
      <c r="B69" s="13">
        <v>60.472000000000001</v>
      </c>
      <c r="C69" s="13">
        <v>6.9779999999999998</v>
      </c>
      <c r="D69" s="13">
        <f t="shared" si="32"/>
        <v>67.45</v>
      </c>
      <c r="E69" s="13">
        <v>17.809999999999999</v>
      </c>
      <c r="F69" s="13">
        <f t="shared" si="33"/>
        <v>26.404744255003703</v>
      </c>
      <c r="G69" s="13">
        <v>2.4900000000000002</v>
      </c>
    </row>
    <row r="70" spans="1:11" x14ac:dyDescent="0.25">
      <c r="A70" s="63">
        <v>42688</v>
      </c>
      <c r="B70" s="13">
        <v>86.52</v>
      </c>
      <c r="C70" s="13">
        <v>0</v>
      </c>
      <c r="D70" s="13">
        <f t="shared" si="32"/>
        <v>86.52</v>
      </c>
      <c r="E70" s="13">
        <v>20.978000000000002</v>
      </c>
      <c r="F70" s="13">
        <f t="shared" si="33"/>
        <v>24.246417013407306</v>
      </c>
      <c r="G70" s="13">
        <v>1.38</v>
      </c>
    </row>
    <row r="71" spans="1:11" x14ac:dyDescent="0.25">
      <c r="A71" s="63">
        <v>42689</v>
      </c>
      <c r="B71" s="13">
        <v>22.56</v>
      </c>
      <c r="C71" s="13">
        <v>0</v>
      </c>
      <c r="D71" s="13">
        <f t="shared" si="32"/>
        <v>22.56</v>
      </c>
      <c r="E71" s="13">
        <v>5.28</v>
      </c>
      <c r="F71" s="13">
        <f t="shared" si="33"/>
        <v>23.404255319148938</v>
      </c>
      <c r="G71" s="13">
        <v>0.57999999999999996</v>
      </c>
      <c r="I71" s="66">
        <v>16.940999999999999</v>
      </c>
      <c r="J71" s="66">
        <v>75.659846153846146</v>
      </c>
      <c r="K71" s="66">
        <v>24.045647775267021</v>
      </c>
    </row>
    <row r="72" spans="1:11" x14ac:dyDescent="0.25">
      <c r="A72" s="63">
        <v>42690</v>
      </c>
      <c r="B72" s="13">
        <v>8.8699999999999992</v>
      </c>
      <c r="C72" s="13">
        <v>1.0269999999999999</v>
      </c>
      <c r="D72" s="13">
        <f t="shared" si="32"/>
        <v>9.8969999999999985</v>
      </c>
      <c r="E72" s="13">
        <v>2.0750000000000002</v>
      </c>
      <c r="F72" s="13">
        <f t="shared" si="33"/>
        <v>20.965949277558863</v>
      </c>
      <c r="G72" s="13">
        <v>0.43</v>
      </c>
      <c r="I72">
        <v>24.277909090909088</v>
      </c>
      <c r="J72">
        <v>84.642818181818186</v>
      </c>
      <c r="K72">
        <v>29.163564242180055</v>
      </c>
    </row>
    <row r="73" spans="1:11" x14ac:dyDescent="0.25">
      <c r="A73" s="63">
        <v>42691</v>
      </c>
      <c r="B73" s="13">
        <v>24.3</v>
      </c>
      <c r="C73" s="13">
        <v>16.399999999999999</v>
      </c>
      <c r="D73" s="13">
        <f t="shared" si="32"/>
        <v>40.700000000000003</v>
      </c>
      <c r="E73" s="13">
        <v>7.2</v>
      </c>
      <c r="F73" s="13">
        <f t="shared" si="33"/>
        <v>17.690417690417689</v>
      </c>
      <c r="G73" s="13">
        <v>0.56000000000000005</v>
      </c>
      <c r="I73">
        <f>AVERAGE(I71:I72)</f>
        <v>20.609454545454543</v>
      </c>
      <c r="J73">
        <f>AVERAGE(J71:J72)</f>
        <v>80.151332167832166</v>
      </c>
      <c r="K73">
        <f t="shared" ref="K73" si="34">AVERAGE(K71:K72)</f>
        <v>26.604606008723536</v>
      </c>
    </row>
    <row r="74" spans="1:11" x14ac:dyDescent="0.25">
      <c r="A74" s="63">
        <v>42692</v>
      </c>
      <c r="B74" s="13">
        <v>33.85</v>
      </c>
      <c r="C74" s="13">
        <v>24.51</v>
      </c>
      <c r="D74" s="13">
        <f t="shared" si="32"/>
        <v>58.36</v>
      </c>
      <c r="E74" s="13">
        <v>17.54</v>
      </c>
      <c r="F74" s="13">
        <f t="shared" si="33"/>
        <v>30.054832076764907</v>
      </c>
      <c r="G74" s="13">
        <v>0.4</v>
      </c>
    </row>
    <row r="75" spans="1:11" x14ac:dyDescent="0.25">
      <c r="A75" s="63">
        <v>42693</v>
      </c>
      <c r="B75" s="13">
        <v>42.45</v>
      </c>
      <c r="C75" s="13">
        <v>32.165999999999997</v>
      </c>
      <c r="D75" s="13">
        <f t="shared" si="32"/>
        <v>74.616</v>
      </c>
      <c r="E75" s="13">
        <v>19.190000000000001</v>
      </c>
      <c r="F75" s="13">
        <f t="shared" si="33"/>
        <v>25.71834459097245</v>
      </c>
      <c r="G75" s="13">
        <v>0.3</v>
      </c>
    </row>
    <row r="76" spans="1:11" x14ac:dyDescent="0.25">
      <c r="A76" s="63">
        <v>42694</v>
      </c>
      <c r="B76" s="13">
        <v>48.78</v>
      </c>
      <c r="C76" s="13">
        <v>25.21</v>
      </c>
      <c r="D76" s="13">
        <f t="shared" si="32"/>
        <v>73.990000000000009</v>
      </c>
      <c r="E76" s="13">
        <v>22.84</v>
      </c>
      <c r="F76" s="13">
        <f t="shared" si="33"/>
        <v>30.869036356264356</v>
      </c>
      <c r="G76" s="13">
        <v>0.38</v>
      </c>
    </row>
    <row r="77" spans="1:11" x14ac:dyDescent="0.25">
      <c r="A77" s="63">
        <v>42695</v>
      </c>
      <c r="B77" s="13">
        <v>68</v>
      </c>
      <c r="C77" s="13">
        <v>13.9</v>
      </c>
      <c r="D77" s="13">
        <f t="shared" si="32"/>
        <v>81.900000000000006</v>
      </c>
      <c r="E77" s="13">
        <v>21.08</v>
      </c>
      <c r="F77" s="13">
        <f t="shared" si="33"/>
        <v>25.738705738705736</v>
      </c>
      <c r="G77" s="13">
        <v>2.5099999999999998</v>
      </c>
    </row>
    <row r="78" spans="1:11" x14ac:dyDescent="0.25">
      <c r="A78" s="63">
        <v>42696</v>
      </c>
      <c r="B78" s="13">
        <v>33.6</v>
      </c>
      <c r="C78" s="13">
        <v>53.1</v>
      </c>
      <c r="D78" s="13">
        <f t="shared" si="32"/>
        <v>86.7</v>
      </c>
      <c r="E78" s="13">
        <v>29.5</v>
      </c>
      <c r="F78" s="13">
        <f t="shared" si="33"/>
        <v>34.02537485582468</v>
      </c>
      <c r="G78" s="13">
        <v>17.399999999999999</v>
      </c>
    </row>
    <row r="79" spans="1:11" x14ac:dyDescent="0.25">
      <c r="A79" s="63">
        <v>42697</v>
      </c>
      <c r="B79" s="13">
        <v>34.875999999999998</v>
      </c>
      <c r="C79" s="13">
        <v>49.154000000000003</v>
      </c>
      <c r="D79" s="13">
        <f t="shared" si="32"/>
        <v>84.03</v>
      </c>
      <c r="E79" s="13">
        <v>24.626999999999999</v>
      </c>
      <c r="F79" s="13">
        <f t="shared" si="33"/>
        <v>29.307390217779361</v>
      </c>
      <c r="G79" s="13">
        <v>16.37</v>
      </c>
    </row>
    <row r="80" spans="1:11" x14ac:dyDescent="0.25">
      <c r="A80" s="63">
        <v>42698</v>
      </c>
      <c r="B80" s="13">
        <v>15.1</v>
      </c>
      <c r="C80" s="13">
        <v>67.400000000000006</v>
      </c>
      <c r="D80" s="13">
        <f t="shared" si="32"/>
        <v>82.5</v>
      </c>
      <c r="E80" s="13">
        <v>26.3</v>
      </c>
      <c r="F80" s="13">
        <f t="shared" si="33"/>
        <v>31.878787878787879</v>
      </c>
      <c r="G80" s="13">
        <v>19.100000000000001</v>
      </c>
    </row>
    <row r="81" spans="1:7" x14ac:dyDescent="0.25">
      <c r="A81" s="63">
        <v>42699</v>
      </c>
      <c r="B81" s="13">
        <v>50.808</v>
      </c>
      <c r="C81" s="13">
        <v>32.600999999999999</v>
      </c>
      <c r="D81" s="13">
        <f t="shared" si="32"/>
        <v>83.408999999999992</v>
      </c>
      <c r="E81" s="13">
        <v>27.300999999999998</v>
      </c>
      <c r="F81" s="13">
        <f t="shared" si="33"/>
        <v>32.731479816326775</v>
      </c>
      <c r="G81" s="13">
        <v>18.87</v>
      </c>
    </row>
    <row r="82" spans="1:7" x14ac:dyDescent="0.25">
      <c r="A82" s="63">
        <v>42700</v>
      </c>
      <c r="B82" s="13">
        <v>60.54</v>
      </c>
      <c r="C82" s="13">
        <v>38.277000000000001</v>
      </c>
      <c r="D82" s="13">
        <f t="shared" si="32"/>
        <v>98.817000000000007</v>
      </c>
      <c r="E82" s="13">
        <v>23.039000000000001</v>
      </c>
      <c r="F82" s="13">
        <f t="shared" si="33"/>
        <v>23.314814252608357</v>
      </c>
      <c r="G82" s="13">
        <v>19.170000000000002</v>
      </c>
    </row>
    <row r="83" spans="1:7" x14ac:dyDescent="0.25">
      <c r="A83" s="63">
        <v>42701</v>
      </c>
      <c r="B83" s="13">
        <v>67.676000000000002</v>
      </c>
      <c r="C83" s="13">
        <v>27.506</v>
      </c>
      <c r="D83" s="13">
        <f t="shared" si="32"/>
        <v>95.182000000000002</v>
      </c>
      <c r="E83" s="13">
        <v>25.577000000000002</v>
      </c>
      <c r="F83" s="13">
        <f t="shared" si="33"/>
        <v>26.871677417999205</v>
      </c>
      <c r="G83" s="13">
        <v>17.850000000000001</v>
      </c>
    </row>
    <row r="84" spans="1:7" x14ac:dyDescent="0.25">
      <c r="A84" s="63">
        <v>42702</v>
      </c>
      <c r="B84" s="13">
        <v>66.427999999999997</v>
      </c>
      <c r="C84" s="13">
        <v>40.642000000000003</v>
      </c>
      <c r="D84" s="13">
        <f t="shared" si="32"/>
        <v>107.07</v>
      </c>
      <c r="E84" s="13">
        <v>21.753</v>
      </c>
      <c r="F84" s="13">
        <f t="shared" si="33"/>
        <v>20.316615298402915</v>
      </c>
      <c r="G84" s="13">
        <v>19.43</v>
      </c>
    </row>
    <row r="85" spans="1:7" x14ac:dyDescent="0.25">
      <c r="A85" s="63">
        <v>42703</v>
      </c>
      <c r="B85" s="13">
        <v>37.223999999999997</v>
      </c>
      <c r="C85" s="13">
        <v>34.573</v>
      </c>
      <c r="D85" s="13">
        <f t="shared" si="32"/>
        <v>71.796999999999997</v>
      </c>
      <c r="E85" s="13">
        <v>21.83</v>
      </c>
      <c r="F85" s="13">
        <f t="shared" si="33"/>
        <v>30.405170132456789</v>
      </c>
      <c r="G85" s="13">
        <v>16.38</v>
      </c>
    </row>
    <row r="86" spans="1:7" x14ac:dyDescent="0.25">
      <c r="A86" s="63">
        <v>42704</v>
      </c>
      <c r="B86" s="13">
        <v>47.015999999999998</v>
      </c>
      <c r="C86" s="13">
        <v>18.66</v>
      </c>
      <c r="D86" s="13">
        <f t="shared" si="32"/>
        <v>65.676000000000002</v>
      </c>
      <c r="E86" s="13">
        <v>23.21</v>
      </c>
      <c r="F86" s="13">
        <f t="shared" si="33"/>
        <v>35.340154698824534</v>
      </c>
      <c r="G86" s="13">
        <v>18.29</v>
      </c>
    </row>
    <row r="87" spans="1:7" x14ac:dyDescent="0.25">
      <c r="A87" s="62"/>
      <c r="C87" s="67" t="s">
        <v>48</v>
      </c>
      <c r="D87" s="68">
        <f>AVERAGE(D57:D86)</f>
        <v>73.576733333333323</v>
      </c>
      <c r="E87" s="68">
        <f t="shared" ref="E87:F87" si="35">AVERAGE(E57:E86)</f>
        <v>18.651766666666667</v>
      </c>
      <c r="F87" s="68">
        <f t="shared" si="35"/>
        <v>25.849094790357402</v>
      </c>
      <c r="G87" s="68">
        <f>AVERAGE(G57:G86)</f>
        <v>9.9926666666666684</v>
      </c>
    </row>
    <row r="89" spans="1:7" x14ac:dyDescent="0.25">
      <c r="A89" s="62">
        <v>42644</v>
      </c>
      <c r="B89" s="13">
        <v>48.3</v>
      </c>
      <c r="C89" s="13">
        <v>19.489999999999998</v>
      </c>
      <c r="D89" s="13">
        <f>SUM(B89:C89)</f>
        <v>67.789999999999992</v>
      </c>
      <c r="E89" s="13">
        <v>16.27</v>
      </c>
      <c r="F89" s="13">
        <f>E89*100/D89</f>
        <v>24.000590057530612</v>
      </c>
      <c r="G89" s="13">
        <v>15.37</v>
      </c>
    </row>
    <row r="90" spans="1:7" x14ac:dyDescent="0.25">
      <c r="A90" s="62">
        <v>42645</v>
      </c>
      <c r="B90" s="13">
        <v>41.9</v>
      </c>
      <c r="C90" s="13">
        <v>28.28</v>
      </c>
      <c r="D90" s="13">
        <f t="shared" ref="D90:D119" si="36">SUM(B90:C90)</f>
        <v>70.180000000000007</v>
      </c>
      <c r="E90" s="13">
        <v>14.72</v>
      </c>
      <c r="F90" s="13">
        <f t="shared" ref="F90:F119" si="37">E90*100/D90</f>
        <v>20.974636648617839</v>
      </c>
      <c r="G90" s="13">
        <v>19.97</v>
      </c>
    </row>
    <row r="91" spans="1:7" x14ac:dyDescent="0.25">
      <c r="A91" s="62">
        <v>42646</v>
      </c>
      <c r="B91" s="13">
        <v>17.803999999999998</v>
      </c>
      <c r="C91" s="13">
        <v>37.451999999999998</v>
      </c>
      <c r="D91" s="13">
        <f t="shared" si="36"/>
        <v>55.256</v>
      </c>
      <c r="E91" s="13">
        <v>15.218999999999999</v>
      </c>
      <c r="F91" s="13">
        <f t="shared" si="37"/>
        <v>27.542710293904733</v>
      </c>
      <c r="G91" s="13">
        <v>18.239999999999998</v>
      </c>
    </row>
    <row r="92" spans="1:7" x14ac:dyDescent="0.25">
      <c r="A92" s="62">
        <v>42647</v>
      </c>
      <c r="B92" s="13">
        <v>35.671999999999997</v>
      </c>
      <c r="C92" s="13">
        <v>31.69</v>
      </c>
      <c r="D92" s="13">
        <f t="shared" si="36"/>
        <v>67.361999999999995</v>
      </c>
      <c r="E92" s="13">
        <v>15.87</v>
      </c>
      <c r="F92" s="13">
        <f t="shared" si="37"/>
        <v>23.559276743564624</v>
      </c>
      <c r="G92" s="13">
        <v>19.41</v>
      </c>
    </row>
    <row r="93" spans="1:7" x14ac:dyDescent="0.25">
      <c r="A93" s="62">
        <v>42648</v>
      </c>
      <c r="B93" s="13">
        <v>46.88</v>
      </c>
      <c r="C93" s="13">
        <v>26.89</v>
      </c>
      <c r="D93" s="13">
        <f t="shared" si="36"/>
        <v>73.77000000000001</v>
      </c>
      <c r="E93" s="13">
        <v>16.11</v>
      </c>
      <c r="F93" s="13">
        <f t="shared" si="37"/>
        <v>21.838145587637246</v>
      </c>
      <c r="G93" s="13">
        <v>19.28</v>
      </c>
    </row>
    <row r="94" spans="1:7" x14ac:dyDescent="0.25">
      <c r="A94" s="62">
        <v>42649</v>
      </c>
      <c r="B94" s="13">
        <v>45.139000000000003</v>
      </c>
      <c r="C94" s="13">
        <v>41.468000000000004</v>
      </c>
      <c r="D94" s="13">
        <f t="shared" si="36"/>
        <v>86.606999999999999</v>
      </c>
      <c r="E94" s="13">
        <v>18.081</v>
      </c>
      <c r="F94" s="13">
        <f t="shared" si="37"/>
        <v>20.877065364231527</v>
      </c>
      <c r="G94" s="13">
        <v>20.309999999999999</v>
      </c>
    </row>
    <row r="95" spans="1:7" x14ac:dyDescent="0.25">
      <c r="A95" s="62">
        <v>42650</v>
      </c>
      <c r="B95" s="13">
        <v>72.84</v>
      </c>
      <c r="C95" s="13">
        <v>23.94</v>
      </c>
      <c r="D95" s="13">
        <f t="shared" si="36"/>
        <v>96.78</v>
      </c>
      <c r="E95" s="13">
        <v>17.989999999999998</v>
      </c>
      <c r="F95" s="13">
        <f t="shared" si="37"/>
        <v>18.588551353585448</v>
      </c>
      <c r="G95" s="13">
        <v>18.59</v>
      </c>
    </row>
    <row r="96" spans="1:7" x14ac:dyDescent="0.25">
      <c r="A96" s="62">
        <v>42651</v>
      </c>
      <c r="B96" s="13">
        <v>79.44</v>
      </c>
      <c r="C96" s="13">
        <v>18.739999999999998</v>
      </c>
      <c r="D96" s="13">
        <f t="shared" si="36"/>
        <v>98.179999999999993</v>
      </c>
      <c r="E96" s="13">
        <v>16.11</v>
      </c>
      <c r="F96" s="13">
        <f t="shared" si="37"/>
        <v>16.408637196985129</v>
      </c>
      <c r="G96" s="13">
        <v>18.2</v>
      </c>
    </row>
    <row r="97" spans="1:16" x14ac:dyDescent="0.25">
      <c r="A97" s="62">
        <v>42652</v>
      </c>
      <c r="B97" s="13">
        <v>68.06</v>
      </c>
      <c r="C97" s="13">
        <v>24.77</v>
      </c>
      <c r="D97" s="13">
        <f t="shared" si="36"/>
        <v>92.83</v>
      </c>
      <c r="E97" s="13">
        <v>20.004000000000001</v>
      </c>
      <c r="F97" s="13">
        <f t="shared" si="37"/>
        <v>21.549068189162988</v>
      </c>
      <c r="G97" s="13">
        <v>18.510000000000002</v>
      </c>
      <c r="P97">
        <v>19.7</v>
      </c>
    </row>
    <row r="98" spans="1:16" x14ac:dyDescent="0.25">
      <c r="A98" s="62">
        <v>42653</v>
      </c>
      <c r="B98" s="13">
        <v>80.260000000000005</v>
      </c>
      <c r="C98" s="13">
        <v>15.74</v>
      </c>
      <c r="D98" s="13">
        <f t="shared" si="36"/>
        <v>96</v>
      </c>
      <c r="E98" s="13">
        <v>9.57</v>
      </c>
      <c r="F98" s="13">
        <f t="shared" si="37"/>
        <v>9.96875</v>
      </c>
      <c r="G98" s="13">
        <v>18.48</v>
      </c>
    </row>
    <row r="99" spans="1:16" x14ac:dyDescent="0.25">
      <c r="A99" s="62">
        <v>42654</v>
      </c>
      <c r="B99" s="13">
        <v>75.656000000000006</v>
      </c>
      <c r="C99" s="13">
        <v>20.021999999999998</v>
      </c>
      <c r="D99" s="13">
        <f t="shared" si="36"/>
        <v>95.677999999999997</v>
      </c>
      <c r="E99" s="13">
        <v>15.923</v>
      </c>
      <c r="F99" s="13">
        <f t="shared" si="37"/>
        <v>16.642279311858527</v>
      </c>
      <c r="G99" s="13">
        <v>17.88</v>
      </c>
    </row>
    <row r="100" spans="1:16" x14ac:dyDescent="0.25">
      <c r="A100" s="62">
        <v>42655</v>
      </c>
      <c r="B100" s="13">
        <v>74.608000000000004</v>
      </c>
      <c r="C100" s="13">
        <v>25.407</v>
      </c>
      <c r="D100" s="13">
        <f t="shared" si="36"/>
        <v>100.015</v>
      </c>
      <c r="E100" s="13">
        <v>14.407</v>
      </c>
      <c r="F100" s="13">
        <f t="shared" si="37"/>
        <v>14.404839274108884</v>
      </c>
      <c r="G100" s="13">
        <v>18.190000000000001</v>
      </c>
    </row>
    <row r="101" spans="1:16" x14ac:dyDescent="0.25">
      <c r="A101" s="62">
        <v>42656</v>
      </c>
      <c r="B101" s="13">
        <v>62.231999999999999</v>
      </c>
      <c r="C101" s="13">
        <v>35.6</v>
      </c>
      <c r="D101" s="13">
        <f t="shared" si="36"/>
        <v>97.831999999999994</v>
      </c>
      <c r="E101" s="13">
        <v>16.687999999999999</v>
      </c>
      <c r="F101" s="13">
        <f t="shared" si="37"/>
        <v>17.057813394390383</v>
      </c>
      <c r="G101" s="13">
        <v>19.43</v>
      </c>
    </row>
    <row r="102" spans="1:16" x14ac:dyDescent="0.25">
      <c r="A102" s="62">
        <v>42657</v>
      </c>
      <c r="B102" s="13">
        <v>59.771999999999998</v>
      </c>
      <c r="C102" s="13">
        <v>39.04</v>
      </c>
      <c r="D102" s="13">
        <f t="shared" si="36"/>
        <v>98.811999999999998</v>
      </c>
      <c r="E102" s="13">
        <v>20.016999999999999</v>
      </c>
      <c r="F102" s="13">
        <f t="shared" si="37"/>
        <v>20.25766101283245</v>
      </c>
      <c r="G102" s="13">
        <v>19.3</v>
      </c>
    </row>
    <row r="103" spans="1:16" x14ac:dyDescent="0.25">
      <c r="A103" s="62">
        <v>42658</v>
      </c>
      <c r="B103" s="13">
        <v>75.224000000000004</v>
      </c>
      <c r="C103" s="13">
        <v>14.039</v>
      </c>
      <c r="D103" s="13">
        <f t="shared" si="36"/>
        <v>89.263000000000005</v>
      </c>
      <c r="E103" s="13">
        <v>18.489999999999998</v>
      </c>
      <c r="F103" s="13">
        <f t="shared" si="37"/>
        <v>20.714069659321328</v>
      </c>
      <c r="G103" s="13">
        <v>18.079999999999998</v>
      </c>
    </row>
    <row r="104" spans="1:16" x14ac:dyDescent="0.25">
      <c r="A104" s="62">
        <v>42659</v>
      </c>
      <c r="B104" s="13">
        <v>37.74</v>
      </c>
      <c r="C104" s="13">
        <v>54.027999999999999</v>
      </c>
      <c r="D104" s="13">
        <f t="shared" si="36"/>
        <v>91.768000000000001</v>
      </c>
      <c r="E104" s="13">
        <v>15.737</v>
      </c>
      <c r="F104" s="13">
        <f t="shared" si="37"/>
        <v>17.14867927817976</v>
      </c>
      <c r="G104" s="13">
        <v>17.89</v>
      </c>
    </row>
    <row r="105" spans="1:16" x14ac:dyDescent="0.25">
      <c r="A105" s="62">
        <v>42660</v>
      </c>
      <c r="B105" s="13">
        <v>20.3</v>
      </c>
      <c r="C105" s="13">
        <v>72.62</v>
      </c>
      <c r="D105" s="13">
        <f t="shared" si="36"/>
        <v>92.92</v>
      </c>
      <c r="E105" s="13">
        <v>20.98</v>
      </c>
      <c r="F105" s="13">
        <f t="shared" si="37"/>
        <v>22.578562204046492</v>
      </c>
      <c r="G105" s="13">
        <v>18.309999999999999</v>
      </c>
    </row>
    <row r="106" spans="1:16" x14ac:dyDescent="0.25">
      <c r="A106" s="62">
        <v>42661</v>
      </c>
      <c r="B106" s="13">
        <v>30.88</v>
      </c>
      <c r="C106" s="13">
        <v>66.709000000000003</v>
      </c>
      <c r="D106" s="13">
        <f t="shared" si="36"/>
        <v>97.588999999999999</v>
      </c>
      <c r="E106" s="13">
        <v>13.84</v>
      </c>
      <c r="F106" s="13">
        <f t="shared" si="37"/>
        <v>14.181926241687076</v>
      </c>
      <c r="G106" s="13">
        <v>18.41</v>
      </c>
    </row>
    <row r="107" spans="1:16" x14ac:dyDescent="0.25">
      <c r="A107" s="62">
        <v>42662</v>
      </c>
      <c r="B107" s="13">
        <v>30.88</v>
      </c>
      <c r="C107" s="13">
        <v>60.25</v>
      </c>
      <c r="D107" s="13">
        <f t="shared" si="36"/>
        <v>91.13</v>
      </c>
      <c r="E107" s="13">
        <v>17.760000000000002</v>
      </c>
      <c r="F107" s="13">
        <f t="shared" si="37"/>
        <v>19.488642598485683</v>
      </c>
      <c r="G107" s="13">
        <v>18.04</v>
      </c>
    </row>
    <row r="108" spans="1:16" x14ac:dyDescent="0.25">
      <c r="A108" s="62">
        <v>42663</v>
      </c>
      <c r="B108" s="13">
        <v>45.932000000000002</v>
      </c>
      <c r="C108" s="13">
        <v>56.371000000000002</v>
      </c>
      <c r="D108" s="13">
        <f t="shared" si="36"/>
        <v>102.303</v>
      </c>
      <c r="E108" s="13">
        <v>17.853999999999999</v>
      </c>
      <c r="F108" s="13">
        <f t="shared" si="37"/>
        <v>17.452078629170209</v>
      </c>
      <c r="G108" s="13">
        <v>18.97</v>
      </c>
    </row>
    <row r="109" spans="1:16" x14ac:dyDescent="0.25">
      <c r="A109" s="62">
        <v>42664</v>
      </c>
      <c r="B109" s="13">
        <v>51.496000000000002</v>
      </c>
      <c r="C109" s="13">
        <v>44.423999999999999</v>
      </c>
      <c r="D109" s="13">
        <f t="shared" si="36"/>
        <v>95.92</v>
      </c>
      <c r="E109" s="13">
        <v>18.091000000000001</v>
      </c>
      <c r="F109" s="13">
        <f t="shared" si="37"/>
        <v>18.860508757297747</v>
      </c>
      <c r="G109" s="13">
        <v>18</v>
      </c>
    </row>
    <row r="110" spans="1:16" x14ac:dyDescent="0.25">
      <c r="A110" s="62">
        <v>42665</v>
      </c>
      <c r="B110" s="13">
        <v>62.3</v>
      </c>
      <c r="C110" s="13">
        <v>35.299999999999997</v>
      </c>
      <c r="D110" s="13">
        <f t="shared" si="36"/>
        <v>97.6</v>
      </c>
      <c r="E110" s="13">
        <v>16.940000000000001</v>
      </c>
      <c r="F110" s="13">
        <f t="shared" si="37"/>
        <v>17.356557377049185</v>
      </c>
      <c r="G110" s="13">
        <v>20.3</v>
      </c>
    </row>
    <row r="111" spans="1:16" x14ac:dyDescent="0.25">
      <c r="A111" s="62">
        <v>42666</v>
      </c>
      <c r="B111" s="13">
        <v>74.48</v>
      </c>
      <c r="C111" s="13">
        <v>19.96</v>
      </c>
      <c r="D111" s="13">
        <f t="shared" si="36"/>
        <v>94.44</v>
      </c>
      <c r="E111" s="13">
        <v>21.57</v>
      </c>
      <c r="F111" s="13">
        <f t="shared" si="37"/>
        <v>22.839898348157561</v>
      </c>
      <c r="G111" s="13">
        <v>18.5</v>
      </c>
    </row>
    <row r="112" spans="1:16" x14ac:dyDescent="0.25">
      <c r="A112" s="62">
        <v>42667</v>
      </c>
      <c r="B112" s="13">
        <v>69.888000000000005</v>
      </c>
      <c r="C112" s="13">
        <v>33.026000000000003</v>
      </c>
      <c r="D112" s="13">
        <f t="shared" si="36"/>
        <v>102.91400000000002</v>
      </c>
      <c r="E112" s="13">
        <v>15.276999999999999</v>
      </c>
      <c r="F112" s="13">
        <f t="shared" si="37"/>
        <v>14.844433216083328</v>
      </c>
      <c r="G112" s="13">
        <v>19.68</v>
      </c>
    </row>
    <row r="113" spans="1:7" x14ac:dyDescent="0.25">
      <c r="A113" s="62">
        <v>42668</v>
      </c>
      <c r="B113" s="13">
        <v>73.209999999999994</v>
      </c>
      <c r="C113" s="13">
        <v>27.16</v>
      </c>
      <c r="D113" s="13">
        <f t="shared" si="36"/>
        <v>100.36999999999999</v>
      </c>
      <c r="E113" s="13">
        <v>18.260000000000002</v>
      </c>
      <c r="F113" s="13">
        <f t="shared" si="37"/>
        <v>18.192687057885827</v>
      </c>
      <c r="G113" s="13">
        <v>19.03</v>
      </c>
    </row>
    <row r="114" spans="1:7" x14ac:dyDescent="0.25">
      <c r="A114" s="62">
        <v>42669</v>
      </c>
      <c r="B114" s="13">
        <v>68.16</v>
      </c>
      <c r="C114" s="13">
        <v>28.61</v>
      </c>
      <c r="D114" s="13">
        <f t="shared" si="36"/>
        <v>96.77</v>
      </c>
      <c r="E114" s="13">
        <v>18.52</v>
      </c>
      <c r="F114" s="13">
        <f t="shared" si="37"/>
        <v>19.138162653714996</v>
      </c>
      <c r="G114" s="13">
        <v>18.32</v>
      </c>
    </row>
    <row r="115" spans="1:7" x14ac:dyDescent="0.25">
      <c r="A115" s="62">
        <v>42670</v>
      </c>
      <c r="B115" s="13">
        <v>69.709999999999994</v>
      </c>
      <c r="C115" s="13">
        <v>27.04</v>
      </c>
      <c r="D115" s="13">
        <f t="shared" si="36"/>
        <v>96.75</v>
      </c>
      <c r="E115" s="13">
        <v>21.1</v>
      </c>
      <c r="F115" s="13">
        <f t="shared" si="37"/>
        <v>21.808785529715763</v>
      </c>
      <c r="G115" s="13">
        <v>18.36</v>
      </c>
    </row>
    <row r="116" spans="1:7" x14ac:dyDescent="0.25">
      <c r="A116" s="62">
        <v>42671</v>
      </c>
      <c r="B116" s="13">
        <v>69.599999999999994</v>
      </c>
      <c r="C116" s="13">
        <v>26.79</v>
      </c>
      <c r="D116" s="13">
        <f t="shared" si="36"/>
        <v>96.389999999999986</v>
      </c>
      <c r="E116" s="13">
        <v>20.45</v>
      </c>
      <c r="F116" s="13">
        <f t="shared" si="37"/>
        <v>21.215893764913375</v>
      </c>
      <c r="G116" s="13">
        <v>18.39</v>
      </c>
    </row>
    <row r="117" spans="1:7" x14ac:dyDescent="0.25">
      <c r="A117" s="62">
        <v>42672</v>
      </c>
      <c r="B117" s="13">
        <v>53.68</v>
      </c>
      <c r="C117" s="13">
        <v>41.97</v>
      </c>
      <c r="D117" s="13">
        <f t="shared" si="36"/>
        <v>95.65</v>
      </c>
      <c r="E117" s="13">
        <v>18.88</v>
      </c>
      <c r="F117" s="13">
        <f t="shared" si="37"/>
        <v>19.738630423418712</v>
      </c>
      <c r="G117" s="13">
        <v>19.23</v>
      </c>
    </row>
    <row r="118" spans="1:7" x14ac:dyDescent="0.25">
      <c r="A118" s="62">
        <v>42673</v>
      </c>
      <c r="B118" s="13">
        <v>65.016000000000005</v>
      </c>
      <c r="C118" s="13">
        <v>27.36</v>
      </c>
      <c r="D118" s="13">
        <f t="shared" si="36"/>
        <v>92.376000000000005</v>
      </c>
      <c r="E118" s="13">
        <v>10.86</v>
      </c>
      <c r="F118" s="13">
        <f t="shared" si="37"/>
        <v>11.756300337750064</v>
      </c>
      <c r="G118" s="13">
        <v>17.600000000000001</v>
      </c>
    </row>
    <row r="119" spans="1:7" x14ac:dyDescent="0.25">
      <c r="A119" s="62">
        <v>42674</v>
      </c>
      <c r="B119" s="13">
        <v>60.124000000000002</v>
      </c>
      <c r="C119" s="13">
        <v>35.548999999999999</v>
      </c>
      <c r="D119" s="13">
        <f t="shared" si="36"/>
        <v>95.673000000000002</v>
      </c>
      <c r="E119" s="13">
        <v>15.462999999999999</v>
      </c>
      <c r="F119" s="13">
        <f t="shared" si="37"/>
        <v>16.162344653141428</v>
      </c>
      <c r="G119" s="13">
        <v>18.2</v>
      </c>
    </row>
    <row r="120" spans="1:7" x14ac:dyDescent="0.25">
      <c r="A120" s="62"/>
      <c r="C120" s="67" t="s">
        <v>100</v>
      </c>
      <c r="D120" s="67">
        <f>AVERAGE(D89:D119)</f>
        <v>91.190903225806437</v>
      </c>
      <c r="E120" s="67">
        <f t="shared" ref="E120:G120" si="38">AVERAGE(E89:E119)</f>
        <v>17.00164516129032</v>
      </c>
      <c r="F120" s="67">
        <f t="shared" si="38"/>
        <v>18.940264037368674</v>
      </c>
      <c r="G120" s="67">
        <f t="shared" si="38"/>
        <v>18.595806451612908</v>
      </c>
    </row>
    <row r="121" spans="1:7" x14ac:dyDescent="0.25">
      <c r="A121" s="62"/>
    </row>
    <row r="122" spans="1:7" x14ac:dyDescent="0.25">
      <c r="A122" s="62">
        <v>42614</v>
      </c>
      <c r="B122" s="61">
        <v>87.835999999999999</v>
      </c>
      <c r="C122" s="61">
        <v>11.494999999999999</v>
      </c>
      <c r="D122" s="61">
        <f>SUM(B122:C122)</f>
        <v>99.331000000000003</v>
      </c>
      <c r="E122" s="13">
        <v>7.4279999999999999</v>
      </c>
      <c r="F122" s="13">
        <f>E122*100/D122</f>
        <v>7.4780280073693</v>
      </c>
      <c r="G122" s="61">
        <v>11.31</v>
      </c>
    </row>
    <row r="123" spans="1:7" x14ac:dyDescent="0.25">
      <c r="A123" s="62">
        <v>42615</v>
      </c>
      <c r="B123" s="13">
        <v>32.799999999999997</v>
      </c>
      <c r="C123" s="13">
        <v>56.4</v>
      </c>
      <c r="D123" s="61">
        <f t="shared" ref="D123:D151" si="39">SUM(B123:C123)</f>
        <v>89.199999999999989</v>
      </c>
      <c r="E123" s="13">
        <v>13.8</v>
      </c>
      <c r="F123" s="13">
        <f t="shared" ref="F123:F151" si="40">E123*100/D123</f>
        <v>15.470852017937222</v>
      </c>
      <c r="G123" s="13">
        <v>8.4</v>
      </c>
    </row>
    <row r="124" spans="1:7" x14ac:dyDescent="0.25">
      <c r="A124" s="62">
        <v>42616</v>
      </c>
      <c r="B124" s="13">
        <v>17.399999999999999</v>
      </c>
      <c r="C124" s="13">
        <v>62.2</v>
      </c>
      <c r="D124" s="61">
        <f t="shared" si="39"/>
        <v>79.599999999999994</v>
      </c>
      <c r="E124" s="13">
        <v>11.31</v>
      </c>
      <c r="F124" s="13">
        <f t="shared" si="40"/>
        <v>14.208542713567841</v>
      </c>
      <c r="G124" s="13">
        <v>20.2</v>
      </c>
    </row>
    <row r="125" spans="1:7" x14ac:dyDescent="0.25">
      <c r="A125" s="62">
        <v>42617</v>
      </c>
      <c r="B125" s="13">
        <v>28.91</v>
      </c>
      <c r="C125" s="13">
        <v>54.83</v>
      </c>
      <c r="D125" s="61">
        <f t="shared" si="39"/>
        <v>83.74</v>
      </c>
      <c r="E125" s="13">
        <v>12.43</v>
      </c>
      <c r="F125" s="13">
        <f t="shared" si="40"/>
        <v>14.843563410556484</v>
      </c>
      <c r="G125" s="13">
        <v>21.06</v>
      </c>
    </row>
    <row r="126" spans="1:7" x14ac:dyDescent="0.25">
      <c r="A126" s="62">
        <v>42618</v>
      </c>
      <c r="B126" s="13">
        <v>27</v>
      </c>
      <c r="C126" s="13">
        <v>60.66</v>
      </c>
      <c r="D126" s="61">
        <f t="shared" si="39"/>
        <v>87.66</v>
      </c>
      <c r="E126" s="13">
        <v>18.45</v>
      </c>
      <c r="F126" s="13">
        <f t="shared" si="40"/>
        <v>21.04722792607803</v>
      </c>
      <c r="G126" s="13">
        <v>22.19</v>
      </c>
    </row>
    <row r="127" spans="1:7" x14ac:dyDescent="0.25">
      <c r="A127" s="62">
        <v>42619</v>
      </c>
      <c r="B127" s="13">
        <v>17.66</v>
      </c>
      <c r="C127" s="13">
        <v>57.83</v>
      </c>
      <c r="D127" s="61">
        <f t="shared" si="39"/>
        <v>75.489999999999995</v>
      </c>
      <c r="E127" s="13">
        <v>18.309999999999999</v>
      </c>
      <c r="F127" s="13">
        <f t="shared" si="40"/>
        <v>24.254868194462841</v>
      </c>
      <c r="G127" s="13">
        <v>4.9400000000000004</v>
      </c>
    </row>
    <row r="128" spans="1:7" x14ac:dyDescent="0.25">
      <c r="A128" s="62">
        <v>42620</v>
      </c>
      <c r="B128" s="13">
        <v>20.568000000000001</v>
      </c>
      <c r="C128" s="13">
        <v>52.534999999999997</v>
      </c>
      <c r="D128" s="61">
        <f t="shared" si="39"/>
        <v>73.102999999999994</v>
      </c>
      <c r="E128" s="13">
        <v>17.094000000000001</v>
      </c>
      <c r="F128" s="13">
        <f t="shared" si="40"/>
        <v>23.383445275843677</v>
      </c>
      <c r="G128" s="13">
        <v>19.28</v>
      </c>
    </row>
    <row r="129" spans="1:37" x14ac:dyDescent="0.25">
      <c r="A129" s="62">
        <v>42621</v>
      </c>
      <c r="B129" s="13">
        <v>65.2</v>
      </c>
      <c r="C129" s="13">
        <v>50.9</v>
      </c>
      <c r="D129" s="61">
        <f t="shared" si="39"/>
        <v>116.1</v>
      </c>
      <c r="E129" s="13">
        <v>19.7</v>
      </c>
      <c r="F129" s="13">
        <f t="shared" si="40"/>
        <v>16.968130921619295</v>
      </c>
      <c r="G129" s="13">
        <v>20.399999999999999</v>
      </c>
      <c r="I129">
        <v>13.8</v>
      </c>
      <c r="J129">
        <v>7.4279999999999999</v>
      </c>
      <c r="K129">
        <v>11.31</v>
      </c>
      <c r="L129">
        <v>12.43</v>
      </c>
      <c r="M129">
        <v>18.45</v>
      </c>
      <c r="N129">
        <v>18.309999999999999</v>
      </c>
      <c r="O129">
        <v>17.094000000000001</v>
      </c>
      <c r="Q129">
        <v>22.9</v>
      </c>
      <c r="R129">
        <v>13.33</v>
      </c>
      <c r="S129">
        <v>16.04</v>
      </c>
      <c r="T129">
        <v>17.215</v>
      </c>
      <c r="U129">
        <v>12.39</v>
      </c>
      <c r="V129">
        <v>9.23</v>
      </c>
      <c r="W129">
        <v>19.75</v>
      </c>
      <c r="X129">
        <v>18.399999999999999</v>
      </c>
      <c r="Y129">
        <v>15.99</v>
      </c>
      <c r="Z129">
        <v>14.93</v>
      </c>
      <c r="AA129">
        <v>7.7560000000000002</v>
      </c>
      <c r="AB129">
        <v>9.8000000000000007</v>
      </c>
      <c r="AC129">
        <v>13.1</v>
      </c>
      <c r="AD129">
        <v>12.8</v>
      </c>
      <c r="AE129">
        <v>14.2</v>
      </c>
      <c r="AF129">
        <v>10.84</v>
      </c>
      <c r="AG129">
        <v>15.89</v>
      </c>
      <c r="AH129">
        <v>11.17</v>
      </c>
      <c r="AI129">
        <v>8.9930000000000003</v>
      </c>
      <c r="AJ129">
        <v>11.192</v>
      </c>
      <c r="AK129">
        <v>12.78</v>
      </c>
    </row>
    <row r="130" spans="1:37" x14ac:dyDescent="0.25">
      <c r="A130" s="62">
        <v>42622</v>
      </c>
      <c r="B130" s="13">
        <v>40.85</v>
      </c>
      <c r="C130" s="13">
        <v>52.56</v>
      </c>
      <c r="D130" s="61">
        <f t="shared" si="39"/>
        <v>93.41</v>
      </c>
      <c r="E130" s="13">
        <v>22.9</v>
      </c>
      <c r="F130" s="13">
        <f t="shared" si="40"/>
        <v>24.51557649073975</v>
      </c>
      <c r="G130" s="13">
        <v>20.3</v>
      </c>
    </row>
    <row r="131" spans="1:37" x14ac:dyDescent="0.25">
      <c r="A131" s="62">
        <v>42623</v>
      </c>
      <c r="B131" s="13">
        <v>55.88</v>
      </c>
      <c r="C131" s="13">
        <v>34.619999999999997</v>
      </c>
      <c r="D131" s="61">
        <f t="shared" si="39"/>
        <v>90.5</v>
      </c>
      <c r="E131" s="13">
        <v>13.33</v>
      </c>
      <c r="F131" s="13">
        <f t="shared" si="40"/>
        <v>14.729281767955801</v>
      </c>
      <c r="G131" s="13">
        <v>19.07</v>
      </c>
    </row>
    <row r="132" spans="1:37" x14ac:dyDescent="0.25">
      <c r="A132" s="62">
        <v>42624</v>
      </c>
      <c r="B132" s="13">
        <v>62.99</v>
      </c>
      <c r="C132" s="13">
        <v>34.5</v>
      </c>
      <c r="D132" s="61">
        <f t="shared" si="39"/>
        <v>97.490000000000009</v>
      </c>
      <c r="E132" s="13">
        <v>16.04</v>
      </c>
      <c r="F132" s="13">
        <f t="shared" si="40"/>
        <v>16.452969535336955</v>
      </c>
      <c r="G132" s="13">
        <v>19.43</v>
      </c>
    </row>
    <row r="133" spans="1:37" x14ac:dyDescent="0.25">
      <c r="A133" s="62">
        <v>42625</v>
      </c>
      <c r="B133" s="13">
        <v>74.34</v>
      </c>
      <c r="C133" s="13">
        <v>33.527000000000001</v>
      </c>
      <c r="D133" s="61">
        <f t="shared" si="39"/>
        <v>107.867</v>
      </c>
      <c r="E133" s="13">
        <v>17.215</v>
      </c>
      <c r="F133" s="13">
        <f t="shared" si="40"/>
        <v>15.95946860485598</v>
      </c>
      <c r="G133" s="13">
        <v>20.45</v>
      </c>
    </row>
    <row r="134" spans="1:37" x14ac:dyDescent="0.25">
      <c r="A134" s="62">
        <v>42626</v>
      </c>
      <c r="B134" s="13">
        <v>72.680000000000007</v>
      </c>
      <c r="C134" s="13">
        <v>12.86</v>
      </c>
      <c r="D134" s="61">
        <f t="shared" si="39"/>
        <v>85.54</v>
      </c>
      <c r="E134" s="13">
        <v>12.39</v>
      </c>
      <c r="F134" s="13">
        <f t="shared" si="40"/>
        <v>14.48445171849427</v>
      </c>
      <c r="G134" s="13">
        <v>19.170000000000002</v>
      </c>
    </row>
    <row r="135" spans="1:37" x14ac:dyDescent="0.25">
      <c r="A135" s="62">
        <v>42627</v>
      </c>
      <c r="B135" s="13">
        <v>64.34</v>
      </c>
      <c r="C135" s="13">
        <v>28.15</v>
      </c>
      <c r="D135" s="61">
        <f t="shared" si="39"/>
        <v>92.490000000000009</v>
      </c>
      <c r="E135" s="13">
        <v>9.23</v>
      </c>
      <c r="F135" s="13">
        <f t="shared" si="40"/>
        <v>9.979457238620391</v>
      </c>
      <c r="G135" s="13">
        <v>20.329999999999998</v>
      </c>
    </row>
    <row r="136" spans="1:37" x14ac:dyDescent="0.25">
      <c r="A136" s="62">
        <v>42628</v>
      </c>
      <c r="B136" s="13">
        <v>47.52</v>
      </c>
      <c r="C136" s="13">
        <v>52.42</v>
      </c>
      <c r="D136" s="61">
        <f t="shared" si="39"/>
        <v>99.94</v>
      </c>
      <c r="E136" s="13">
        <v>19.75</v>
      </c>
      <c r="F136" s="13">
        <f t="shared" si="40"/>
        <v>19.761857114268562</v>
      </c>
      <c r="G136" s="13">
        <v>21.9</v>
      </c>
    </row>
    <row r="137" spans="1:37" x14ac:dyDescent="0.25">
      <c r="A137" s="62">
        <v>42629</v>
      </c>
      <c r="B137" s="13">
        <v>34.46</v>
      </c>
      <c r="C137" s="13">
        <v>48.89</v>
      </c>
      <c r="D137" s="61">
        <f t="shared" si="39"/>
        <v>83.35</v>
      </c>
      <c r="E137" s="13">
        <v>18.399999999999999</v>
      </c>
      <c r="F137" s="13">
        <f t="shared" si="40"/>
        <v>22.075584883023396</v>
      </c>
      <c r="G137" s="13">
        <v>21.19</v>
      </c>
    </row>
    <row r="138" spans="1:37" x14ac:dyDescent="0.25">
      <c r="A138" s="62">
        <v>42630</v>
      </c>
      <c r="B138" s="13">
        <v>24.66</v>
      </c>
      <c r="C138" s="13">
        <v>55.52</v>
      </c>
      <c r="D138" s="61">
        <f t="shared" si="39"/>
        <v>80.180000000000007</v>
      </c>
      <c r="E138" s="13">
        <v>15.99</v>
      </c>
      <c r="F138" s="13">
        <f t="shared" si="40"/>
        <v>19.942629084559737</v>
      </c>
      <c r="G138" s="13">
        <v>20.66</v>
      </c>
    </row>
    <row r="139" spans="1:37" x14ac:dyDescent="0.25">
      <c r="A139" s="62">
        <v>42631</v>
      </c>
      <c r="B139" s="13">
        <v>15.83</v>
      </c>
      <c r="C139" s="13">
        <v>49.23</v>
      </c>
      <c r="D139" s="61">
        <f t="shared" si="39"/>
        <v>65.06</v>
      </c>
      <c r="E139" s="13">
        <v>14.93</v>
      </c>
      <c r="F139" s="13">
        <f t="shared" si="40"/>
        <v>22.94804795573317</v>
      </c>
      <c r="G139" s="13">
        <v>20.28</v>
      </c>
    </row>
    <row r="140" spans="1:37" x14ac:dyDescent="0.25">
      <c r="A140" s="62">
        <v>42632</v>
      </c>
      <c r="B140" s="13">
        <v>17.692</v>
      </c>
      <c r="C140" s="13">
        <v>33.161999999999999</v>
      </c>
      <c r="D140" s="61">
        <f t="shared" si="39"/>
        <v>50.853999999999999</v>
      </c>
      <c r="E140" s="13">
        <v>7.7560000000000002</v>
      </c>
      <c r="F140" s="13">
        <f t="shared" si="40"/>
        <v>15.251504306445904</v>
      </c>
      <c r="G140" s="13">
        <v>18.95</v>
      </c>
    </row>
    <row r="141" spans="1:37" x14ac:dyDescent="0.25">
      <c r="A141" s="62">
        <v>42633</v>
      </c>
      <c r="B141" s="13">
        <v>32</v>
      </c>
      <c r="C141" s="13">
        <v>31.3</v>
      </c>
      <c r="D141" s="61">
        <f t="shared" si="39"/>
        <v>63.3</v>
      </c>
      <c r="E141" s="13">
        <v>9.8000000000000007</v>
      </c>
      <c r="F141" s="13">
        <f t="shared" si="40"/>
        <v>15.48183254344392</v>
      </c>
      <c r="G141" s="13">
        <v>13.08</v>
      </c>
    </row>
    <row r="142" spans="1:37" x14ac:dyDescent="0.25">
      <c r="A142" s="62">
        <v>42634</v>
      </c>
      <c r="B142" s="13">
        <v>36.6</v>
      </c>
      <c r="C142" s="13">
        <v>42.1</v>
      </c>
      <c r="D142" s="61">
        <f t="shared" si="39"/>
        <v>78.7</v>
      </c>
      <c r="E142" s="13">
        <v>13.1</v>
      </c>
      <c r="F142" s="13">
        <f t="shared" si="40"/>
        <v>16.645489199491742</v>
      </c>
      <c r="G142" s="13">
        <v>27</v>
      </c>
    </row>
    <row r="143" spans="1:37" x14ac:dyDescent="0.25">
      <c r="A143" s="62">
        <v>42635</v>
      </c>
      <c r="B143" s="13">
        <v>68.900000000000006</v>
      </c>
      <c r="C143" s="13">
        <v>32.4</v>
      </c>
      <c r="D143" s="61">
        <f t="shared" si="39"/>
        <v>101.30000000000001</v>
      </c>
      <c r="E143" s="13">
        <v>12.8</v>
      </c>
      <c r="F143" s="13">
        <f t="shared" si="40"/>
        <v>12.635735439289238</v>
      </c>
      <c r="G143" s="13">
        <v>21.7</v>
      </c>
    </row>
    <row r="144" spans="1:37" x14ac:dyDescent="0.25">
      <c r="A144" s="62">
        <v>42636</v>
      </c>
      <c r="B144" s="13">
        <v>78.7</v>
      </c>
      <c r="C144" s="13">
        <v>28.8</v>
      </c>
      <c r="D144" s="61">
        <f t="shared" si="39"/>
        <v>107.5</v>
      </c>
      <c r="E144" s="13">
        <v>17.399999999999999</v>
      </c>
      <c r="F144" s="13">
        <f t="shared" si="40"/>
        <v>16.186046511627904</v>
      </c>
      <c r="G144" s="13">
        <v>19.399999999999999</v>
      </c>
    </row>
    <row r="145" spans="1:16" x14ac:dyDescent="0.25">
      <c r="A145" s="62">
        <v>42637</v>
      </c>
      <c r="B145" s="13">
        <v>84.3</v>
      </c>
      <c r="C145" s="13">
        <v>10</v>
      </c>
      <c r="D145" s="61">
        <f t="shared" si="39"/>
        <v>94.3</v>
      </c>
      <c r="E145" s="13">
        <v>14.2</v>
      </c>
      <c r="F145" s="13">
        <f t="shared" si="40"/>
        <v>15.058324496288442</v>
      </c>
      <c r="G145" s="13">
        <v>20.100000000000001</v>
      </c>
    </row>
    <row r="146" spans="1:16" x14ac:dyDescent="0.25">
      <c r="A146" s="62">
        <v>42638</v>
      </c>
      <c r="B146" s="13">
        <v>83.9</v>
      </c>
      <c r="C146" s="13">
        <v>5.07</v>
      </c>
      <c r="D146" s="61">
        <f t="shared" si="39"/>
        <v>88.97</v>
      </c>
      <c r="E146" s="13">
        <v>10.84</v>
      </c>
      <c r="F146" s="13">
        <f t="shared" si="40"/>
        <v>12.18388220748567</v>
      </c>
      <c r="G146" s="13">
        <v>19.95</v>
      </c>
    </row>
    <row r="147" spans="1:16" x14ac:dyDescent="0.25">
      <c r="A147" s="62">
        <v>42639</v>
      </c>
      <c r="B147" s="13">
        <v>79.7</v>
      </c>
      <c r="C147" s="13">
        <v>13.27</v>
      </c>
      <c r="D147" s="61">
        <f t="shared" si="39"/>
        <v>92.97</v>
      </c>
      <c r="E147" s="13">
        <v>15.89</v>
      </c>
      <c r="F147" s="13">
        <f t="shared" si="40"/>
        <v>17.091534903732388</v>
      </c>
      <c r="G147" s="13">
        <v>18.3</v>
      </c>
    </row>
    <row r="148" spans="1:16" x14ac:dyDescent="0.25">
      <c r="A148" s="62">
        <v>42640</v>
      </c>
      <c r="B148" s="13">
        <v>79.27</v>
      </c>
      <c r="C148" s="13">
        <v>17.739999999999998</v>
      </c>
      <c r="D148" s="61">
        <f t="shared" si="39"/>
        <v>97.009999999999991</v>
      </c>
      <c r="E148" s="13">
        <v>11.17</v>
      </c>
      <c r="F148" s="13">
        <f t="shared" si="40"/>
        <v>11.514276878672304</v>
      </c>
      <c r="G148" s="13">
        <v>18.46</v>
      </c>
    </row>
    <row r="149" spans="1:16" x14ac:dyDescent="0.25">
      <c r="A149" s="62">
        <v>42641</v>
      </c>
      <c r="B149" s="13">
        <v>51.892000000000003</v>
      </c>
      <c r="C149" s="13">
        <v>25.690999999999999</v>
      </c>
      <c r="D149" s="61">
        <f t="shared" si="39"/>
        <v>77.582999999999998</v>
      </c>
      <c r="E149" s="13">
        <v>8.9930000000000003</v>
      </c>
      <c r="F149" s="13">
        <f t="shared" si="40"/>
        <v>11.591456891329287</v>
      </c>
      <c r="G149" s="13">
        <v>16.41</v>
      </c>
    </row>
    <row r="150" spans="1:16" x14ac:dyDescent="0.25">
      <c r="A150" s="62">
        <v>42642</v>
      </c>
      <c r="B150" s="13">
        <v>51.052</v>
      </c>
      <c r="C150" s="13">
        <v>26.571999999999999</v>
      </c>
      <c r="D150" s="61">
        <f t="shared" si="39"/>
        <v>77.623999999999995</v>
      </c>
      <c r="E150" s="13">
        <v>11.192</v>
      </c>
      <c r="F150" s="13">
        <f t="shared" si="40"/>
        <v>14.41822116871071</v>
      </c>
      <c r="G150" s="13">
        <v>17.38</v>
      </c>
    </row>
    <row r="151" spans="1:16" x14ac:dyDescent="0.25">
      <c r="A151" s="62">
        <v>42643</v>
      </c>
      <c r="B151" s="74">
        <v>49.67</v>
      </c>
      <c r="C151" s="13">
        <v>10.791</v>
      </c>
      <c r="D151" s="61">
        <f t="shared" si="39"/>
        <v>60.460999999999999</v>
      </c>
      <c r="E151" s="13">
        <v>12.78</v>
      </c>
      <c r="F151" s="13">
        <f t="shared" si="40"/>
        <v>21.137592828434858</v>
      </c>
      <c r="G151" s="13">
        <v>3.34</v>
      </c>
    </row>
    <row r="152" spans="1:16" x14ac:dyDescent="0.25">
      <c r="A152" s="62"/>
      <c r="C152" s="20" t="s">
        <v>48</v>
      </c>
      <c r="D152" s="75">
        <f>AVERAGE(D122:D151)</f>
        <v>86.354099999999988</v>
      </c>
      <c r="E152" s="75">
        <f t="shared" ref="E152:G152" si="41">AVERAGE(E122:E151)</f>
        <v>14.153933333333331</v>
      </c>
      <c r="F152" s="75">
        <f t="shared" si="41"/>
        <v>16.589996007865839</v>
      </c>
      <c r="G152" s="75">
        <f t="shared" si="41"/>
        <v>18.15433333333333</v>
      </c>
    </row>
    <row r="153" spans="1:16" x14ac:dyDescent="0.25">
      <c r="A153" s="62"/>
    </row>
    <row r="154" spans="1:16" x14ac:dyDescent="0.25">
      <c r="A154" s="63">
        <v>42583</v>
      </c>
      <c r="B154" s="61">
        <v>15.744</v>
      </c>
      <c r="C154" s="61">
        <v>84.56</v>
      </c>
      <c r="D154" s="61">
        <f>SUM(B154:C154)</f>
        <v>100.304</v>
      </c>
      <c r="E154" s="13">
        <v>19.100000000000001</v>
      </c>
      <c r="F154" s="13">
        <f>(E154*100)/D154</f>
        <v>19.042111979582071</v>
      </c>
      <c r="G154" s="61">
        <v>7.93</v>
      </c>
    </row>
    <row r="155" spans="1:16" x14ac:dyDescent="0.25">
      <c r="A155" s="63">
        <v>42584</v>
      </c>
      <c r="B155" s="13">
        <v>33.42</v>
      </c>
      <c r="C155" s="13">
        <v>52.61</v>
      </c>
      <c r="D155" s="61">
        <f t="shared" ref="D155:D184" si="42">SUM(B155:C155)</f>
        <v>86.03</v>
      </c>
      <c r="E155" s="13">
        <v>14.15</v>
      </c>
      <c r="F155" s="13">
        <f t="shared" ref="F155:F184" si="43">E155*100/D155</f>
        <v>16.447750784610019</v>
      </c>
      <c r="G155" s="13">
        <v>21.97</v>
      </c>
      <c r="P155" s="24"/>
    </row>
    <row r="156" spans="1:16" x14ac:dyDescent="0.25">
      <c r="A156" s="63">
        <v>42585</v>
      </c>
      <c r="B156" s="13">
        <v>92.4</v>
      </c>
      <c r="C156" s="13">
        <v>12.26</v>
      </c>
      <c r="D156" s="61">
        <f t="shared" si="42"/>
        <v>104.66000000000001</v>
      </c>
      <c r="E156" s="13">
        <v>18.91</v>
      </c>
      <c r="F156" s="13">
        <f t="shared" si="43"/>
        <v>18.068029810815975</v>
      </c>
      <c r="G156" s="13">
        <v>22.55</v>
      </c>
      <c r="P156" s="78"/>
    </row>
    <row r="157" spans="1:16" x14ac:dyDescent="0.25">
      <c r="A157" s="63">
        <v>42586</v>
      </c>
      <c r="B157" s="13">
        <v>95.43</v>
      </c>
      <c r="C157" s="13">
        <v>9.5000000000000001E-2</v>
      </c>
      <c r="D157" s="61">
        <f t="shared" si="42"/>
        <v>95.525000000000006</v>
      </c>
      <c r="E157" s="13">
        <v>14.98</v>
      </c>
      <c r="F157" s="13">
        <f t="shared" si="43"/>
        <v>15.681758701910494</v>
      </c>
      <c r="G157" s="13">
        <v>19.84</v>
      </c>
      <c r="P157" s="24"/>
    </row>
    <row r="158" spans="1:16" x14ac:dyDescent="0.25">
      <c r="A158" s="63">
        <v>42587</v>
      </c>
      <c r="B158" s="13">
        <v>96.5</v>
      </c>
      <c r="C158" s="13">
        <v>0.3</v>
      </c>
      <c r="D158" s="61">
        <f t="shared" si="42"/>
        <v>96.8</v>
      </c>
      <c r="E158" s="13">
        <v>10.74</v>
      </c>
      <c r="F158" s="13">
        <f t="shared" si="43"/>
        <v>11.095041322314049</v>
      </c>
      <c r="G158" s="13">
        <v>19.399999999999999</v>
      </c>
    </row>
    <row r="159" spans="1:16" x14ac:dyDescent="0.25">
      <c r="A159" s="63">
        <v>42588</v>
      </c>
      <c r="B159" s="13">
        <v>96.84</v>
      </c>
      <c r="C159" s="13">
        <v>0.16</v>
      </c>
      <c r="D159" s="61">
        <f t="shared" si="42"/>
        <v>97</v>
      </c>
      <c r="E159" s="13">
        <v>10.16</v>
      </c>
      <c r="F159" s="13">
        <f t="shared" si="43"/>
        <v>10.474226804123711</v>
      </c>
      <c r="G159" s="13">
        <v>20.059999999999999</v>
      </c>
    </row>
    <row r="160" spans="1:16" x14ac:dyDescent="0.25">
      <c r="A160" s="63">
        <v>42589</v>
      </c>
      <c r="B160" s="13">
        <v>97</v>
      </c>
      <c r="C160" s="13">
        <v>2.5</v>
      </c>
      <c r="D160" s="61">
        <f t="shared" si="42"/>
        <v>99.5</v>
      </c>
      <c r="E160" s="13">
        <v>11.3</v>
      </c>
      <c r="F160" s="13">
        <f t="shared" si="43"/>
        <v>11.356783919597991</v>
      </c>
      <c r="G160" s="13">
        <v>20.100000000000001</v>
      </c>
    </row>
    <row r="161" spans="1:7" x14ac:dyDescent="0.25">
      <c r="A161" s="63">
        <v>42590</v>
      </c>
      <c r="B161" s="13">
        <v>97.936000000000007</v>
      </c>
      <c r="C161" s="13">
        <v>6.5000000000000002E-2</v>
      </c>
      <c r="D161" s="61">
        <f t="shared" si="42"/>
        <v>98.001000000000005</v>
      </c>
      <c r="E161" s="13">
        <v>10.086</v>
      </c>
      <c r="F161" s="13">
        <f t="shared" si="43"/>
        <v>10.291731717023296</v>
      </c>
      <c r="G161" s="13">
        <v>20.25</v>
      </c>
    </row>
    <row r="162" spans="1:7" x14ac:dyDescent="0.25">
      <c r="A162" s="63">
        <v>42591</v>
      </c>
      <c r="B162" s="13">
        <v>44.43</v>
      </c>
      <c r="C162" s="13">
        <v>4.7489999999999997</v>
      </c>
      <c r="D162" s="61">
        <f t="shared" si="42"/>
        <v>49.179000000000002</v>
      </c>
      <c r="E162" s="13">
        <v>8.6999999999999993</v>
      </c>
      <c r="F162" s="13">
        <f t="shared" si="43"/>
        <v>17.690477642896354</v>
      </c>
      <c r="G162" s="13">
        <v>22</v>
      </c>
    </row>
    <row r="163" spans="1:7" x14ac:dyDescent="0.25">
      <c r="A163" s="63">
        <v>42592</v>
      </c>
      <c r="B163" s="13">
        <v>101.8</v>
      </c>
      <c r="C163" s="13">
        <v>15.6</v>
      </c>
      <c r="D163" s="61">
        <f t="shared" si="42"/>
        <v>117.39999999999999</v>
      </c>
      <c r="E163" s="13">
        <v>14.6</v>
      </c>
      <c r="F163" s="13">
        <f t="shared" si="43"/>
        <v>12.436115843270869</v>
      </c>
      <c r="G163" s="13">
        <v>23.53</v>
      </c>
    </row>
    <row r="164" spans="1:7" x14ac:dyDescent="0.25">
      <c r="A164" s="63">
        <v>42593</v>
      </c>
      <c r="B164" s="13">
        <v>67.59</v>
      </c>
      <c r="C164" s="13">
        <v>58.304000000000002</v>
      </c>
      <c r="D164" s="61">
        <f t="shared" si="42"/>
        <v>125.89400000000001</v>
      </c>
      <c r="E164" s="13">
        <v>13.32</v>
      </c>
      <c r="F164" s="13">
        <f t="shared" si="43"/>
        <v>10.580329483533767</v>
      </c>
      <c r="G164" s="13">
        <v>24.86</v>
      </c>
    </row>
    <row r="165" spans="1:7" x14ac:dyDescent="0.25">
      <c r="A165" s="63">
        <v>42594</v>
      </c>
      <c r="B165" s="13">
        <v>65.725999999999999</v>
      </c>
      <c r="C165" s="13">
        <v>49.116999999999997</v>
      </c>
      <c r="D165" s="61">
        <f t="shared" si="42"/>
        <v>114.84299999999999</v>
      </c>
      <c r="E165" s="13">
        <v>12.272</v>
      </c>
      <c r="F165" s="13">
        <f t="shared" si="43"/>
        <v>10.685892914674818</v>
      </c>
      <c r="G165" s="13">
        <v>21.99</v>
      </c>
    </row>
    <row r="166" spans="1:7" x14ac:dyDescent="0.25">
      <c r="A166" s="63">
        <v>42595</v>
      </c>
      <c r="B166" s="13">
        <v>58.167999999999999</v>
      </c>
      <c r="C166" s="13">
        <v>64.290999999999997</v>
      </c>
      <c r="D166" s="61">
        <f t="shared" si="42"/>
        <v>122.459</v>
      </c>
      <c r="E166" s="13">
        <v>11.087</v>
      </c>
      <c r="F166" s="13">
        <f t="shared" si="43"/>
        <v>9.0536424435933665</v>
      </c>
      <c r="G166" s="13">
        <v>23.98</v>
      </c>
    </row>
    <row r="167" spans="1:7" x14ac:dyDescent="0.25">
      <c r="A167" s="63">
        <v>42596</v>
      </c>
      <c r="B167" s="13">
        <v>20.402000000000001</v>
      </c>
      <c r="C167" s="13">
        <v>104.307</v>
      </c>
      <c r="D167" s="61">
        <f t="shared" si="42"/>
        <v>124.709</v>
      </c>
      <c r="E167" s="13">
        <v>11.598000000000001</v>
      </c>
      <c r="F167" s="13">
        <f t="shared" si="43"/>
        <v>9.3000505176049852</v>
      </c>
      <c r="G167" s="13">
        <v>15.28</v>
      </c>
    </row>
    <row r="168" spans="1:7" x14ac:dyDescent="0.25">
      <c r="A168" s="63">
        <v>42597</v>
      </c>
      <c r="B168" s="13">
        <v>1.484</v>
      </c>
      <c r="C168" s="13">
        <v>110.11</v>
      </c>
      <c r="D168" s="61">
        <f t="shared" si="42"/>
        <v>111.59399999999999</v>
      </c>
      <c r="E168" s="13">
        <v>15.61</v>
      </c>
      <c r="F168" s="13">
        <f t="shared" si="43"/>
        <v>13.988207251285912</v>
      </c>
      <c r="G168" s="13">
        <v>6.94</v>
      </c>
    </row>
    <row r="169" spans="1:7" x14ac:dyDescent="0.25">
      <c r="A169" s="63">
        <v>42598</v>
      </c>
      <c r="B169" s="13">
        <v>45.305999999999997</v>
      </c>
      <c r="C169" s="13">
        <v>66.522000000000006</v>
      </c>
      <c r="D169" s="61">
        <f t="shared" si="42"/>
        <v>111.828</v>
      </c>
      <c r="E169" s="13">
        <v>21.25</v>
      </c>
      <c r="F169" s="13">
        <f t="shared" si="43"/>
        <v>19.002396537539791</v>
      </c>
      <c r="G169" s="13">
        <v>22.65</v>
      </c>
    </row>
    <row r="170" spans="1:7" x14ac:dyDescent="0.25">
      <c r="A170" s="63">
        <v>42599</v>
      </c>
      <c r="B170" s="13">
        <v>88.888000000000005</v>
      </c>
      <c r="C170" s="13">
        <v>17.172000000000001</v>
      </c>
      <c r="D170" s="61">
        <f t="shared" si="42"/>
        <v>106.06</v>
      </c>
      <c r="E170" s="13">
        <v>18.109000000000002</v>
      </c>
      <c r="F170" s="13">
        <f t="shared" si="43"/>
        <v>17.074297567414671</v>
      </c>
      <c r="G170" s="13">
        <v>20.98</v>
      </c>
    </row>
    <row r="171" spans="1:7" x14ac:dyDescent="0.25">
      <c r="A171" s="63">
        <v>42600</v>
      </c>
      <c r="B171" s="13">
        <v>87.48</v>
      </c>
      <c r="C171" s="13">
        <v>18.856999999999999</v>
      </c>
      <c r="D171" s="61">
        <f t="shared" si="42"/>
        <v>106.337</v>
      </c>
      <c r="E171" s="13">
        <v>13.122</v>
      </c>
      <c r="F171" s="13">
        <f t="shared" si="43"/>
        <v>12.3400133537715</v>
      </c>
      <c r="G171" s="13">
        <v>21.49</v>
      </c>
    </row>
    <row r="172" spans="1:7" x14ac:dyDescent="0.25">
      <c r="A172" s="63">
        <v>42601</v>
      </c>
      <c r="B172" s="13">
        <v>87.67</v>
      </c>
      <c r="C172" s="13">
        <v>15.63</v>
      </c>
      <c r="D172" s="61">
        <f t="shared" si="42"/>
        <v>103.3</v>
      </c>
      <c r="E172" s="13">
        <v>12.78</v>
      </c>
      <c r="F172" s="13">
        <f t="shared" si="43"/>
        <v>12.371732817037755</v>
      </c>
      <c r="G172" s="13">
        <v>19.940000000000001</v>
      </c>
    </row>
    <row r="173" spans="1:7" x14ac:dyDescent="0.25">
      <c r="A173" s="63">
        <v>42602</v>
      </c>
      <c r="B173" s="13">
        <v>89.45</v>
      </c>
      <c r="C173" s="13">
        <v>17.829999999999998</v>
      </c>
      <c r="D173" s="61">
        <f t="shared" si="42"/>
        <v>107.28</v>
      </c>
      <c r="E173" s="13">
        <v>12.96</v>
      </c>
      <c r="F173" s="13">
        <f t="shared" si="43"/>
        <v>12.080536912751677</v>
      </c>
      <c r="G173" s="13">
        <v>20.71</v>
      </c>
    </row>
    <row r="174" spans="1:7" x14ac:dyDescent="0.25">
      <c r="A174" s="63">
        <v>42603</v>
      </c>
      <c r="B174" s="13">
        <v>85.23</v>
      </c>
      <c r="C174" s="13">
        <v>19.05</v>
      </c>
      <c r="D174" s="61">
        <f t="shared" si="42"/>
        <v>104.28</v>
      </c>
      <c r="E174" s="13">
        <v>14.35</v>
      </c>
      <c r="F174" s="13">
        <f t="shared" si="43"/>
        <v>13.761028001534331</v>
      </c>
      <c r="G174" s="13">
        <v>21.43</v>
      </c>
    </row>
    <row r="175" spans="1:7" x14ac:dyDescent="0.25">
      <c r="A175" s="63">
        <v>42604</v>
      </c>
      <c r="B175" s="13">
        <v>91.7</v>
      </c>
      <c r="C175" s="13">
        <v>2.0230000000000001</v>
      </c>
      <c r="D175" s="61">
        <f t="shared" si="42"/>
        <v>93.722999999999999</v>
      </c>
      <c r="E175" s="13">
        <v>10.57</v>
      </c>
      <c r="F175" s="13">
        <f t="shared" si="43"/>
        <v>11.277914706102024</v>
      </c>
      <c r="G175" s="13">
        <v>19.38</v>
      </c>
    </row>
    <row r="176" spans="1:7" x14ac:dyDescent="0.25">
      <c r="A176" s="63">
        <v>42605</v>
      </c>
      <c r="B176" s="13">
        <v>92.09</v>
      </c>
      <c r="C176" s="13">
        <v>5.0000000000000001E-3</v>
      </c>
      <c r="D176" s="61">
        <f t="shared" si="42"/>
        <v>92.094999999999999</v>
      </c>
      <c r="E176" s="13">
        <v>7.7610000000000001</v>
      </c>
      <c r="F176" s="13">
        <f t="shared" si="43"/>
        <v>8.4271675986752808</v>
      </c>
      <c r="G176" s="13">
        <v>19.600000000000001</v>
      </c>
    </row>
    <row r="177" spans="1:37" x14ac:dyDescent="0.25">
      <c r="A177" s="63">
        <v>42606</v>
      </c>
      <c r="B177" s="13">
        <v>83.9</v>
      </c>
      <c r="C177" s="13">
        <v>20.69</v>
      </c>
      <c r="D177" s="61">
        <f t="shared" si="42"/>
        <v>104.59</v>
      </c>
      <c r="E177" s="13">
        <v>9.0389999999999997</v>
      </c>
      <c r="F177" s="13">
        <f t="shared" si="43"/>
        <v>8.6423176211874928</v>
      </c>
      <c r="G177" s="13">
        <v>17.77</v>
      </c>
    </row>
    <row r="178" spans="1:37" x14ac:dyDescent="0.25">
      <c r="A178" s="63">
        <v>42607</v>
      </c>
      <c r="B178" s="13">
        <v>106.3</v>
      </c>
      <c r="C178" s="13">
        <v>21.431999999999999</v>
      </c>
      <c r="D178" s="61">
        <f t="shared" si="42"/>
        <v>127.732</v>
      </c>
      <c r="E178" s="13">
        <v>14.451000000000001</v>
      </c>
      <c r="F178" s="13">
        <f t="shared" si="43"/>
        <v>11.31353145648702</v>
      </c>
      <c r="G178" s="13">
        <v>20.56</v>
      </c>
    </row>
    <row r="179" spans="1:37" x14ac:dyDescent="0.25">
      <c r="A179" s="63">
        <v>42608</v>
      </c>
      <c r="B179" s="13">
        <v>57.7</v>
      </c>
      <c r="C179" s="13">
        <v>10.864000000000001</v>
      </c>
      <c r="D179" s="61">
        <f t="shared" si="42"/>
        <v>68.564000000000007</v>
      </c>
      <c r="E179" s="13">
        <v>13.651</v>
      </c>
      <c r="F179" s="13">
        <f t="shared" si="43"/>
        <v>19.909865235400499</v>
      </c>
      <c r="G179" s="13">
        <v>20.61</v>
      </c>
    </row>
    <row r="180" spans="1:37" x14ac:dyDescent="0.25">
      <c r="A180" s="63">
        <v>42609</v>
      </c>
      <c r="B180" s="13">
        <v>65.816000000000003</v>
      </c>
      <c r="C180" s="13">
        <v>11.518000000000001</v>
      </c>
      <c r="D180" s="61">
        <f t="shared" si="42"/>
        <v>77.334000000000003</v>
      </c>
      <c r="E180" s="13">
        <v>17.835000000000001</v>
      </c>
      <c r="F180" s="13">
        <f t="shared" si="43"/>
        <v>23.062301187058733</v>
      </c>
      <c r="G180" s="13">
        <v>22.19</v>
      </c>
    </row>
    <row r="181" spans="1:37" x14ac:dyDescent="0.25">
      <c r="A181" s="63">
        <v>42610</v>
      </c>
      <c r="B181" s="13">
        <v>66.355999999999995</v>
      </c>
      <c r="C181" s="13">
        <v>35.207000000000001</v>
      </c>
      <c r="D181" s="61">
        <f t="shared" si="42"/>
        <v>101.56299999999999</v>
      </c>
      <c r="E181" s="13">
        <v>10.388</v>
      </c>
      <c r="F181" s="13">
        <f t="shared" si="43"/>
        <v>10.228134261492867</v>
      </c>
      <c r="G181" s="13">
        <v>18.57</v>
      </c>
    </row>
    <row r="182" spans="1:37" x14ac:dyDescent="0.25">
      <c r="A182" s="63">
        <v>42611</v>
      </c>
      <c r="B182" s="13">
        <v>78.007999999999996</v>
      </c>
      <c r="C182" s="13">
        <v>27.43</v>
      </c>
      <c r="D182" s="61">
        <f t="shared" si="42"/>
        <v>105.43799999999999</v>
      </c>
      <c r="E182" s="13">
        <v>11.222</v>
      </c>
      <c r="F182" s="13">
        <f t="shared" si="43"/>
        <v>10.643221608907606</v>
      </c>
      <c r="G182" s="13">
        <v>19.899999999999999</v>
      </c>
    </row>
    <row r="183" spans="1:37" x14ac:dyDescent="0.25">
      <c r="A183" s="63">
        <v>42612</v>
      </c>
      <c r="B183" s="13">
        <v>79.376000000000005</v>
      </c>
      <c r="C183" s="13">
        <v>25.581</v>
      </c>
      <c r="D183" s="61">
        <f t="shared" si="42"/>
        <v>104.95700000000001</v>
      </c>
      <c r="E183" s="13">
        <v>15.039</v>
      </c>
      <c r="F183" s="13">
        <f t="shared" si="43"/>
        <v>14.32872509694446</v>
      </c>
      <c r="G183" s="13">
        <v>19.47</v>
      </c>
    </row>
    <row r="184" spans="1:37" x14ac:dyDescent="0.25">
      <c r="A184" s="63">
        <v>42613</v>
      </c>
      <c r="B184" s="13">
        <v>81.900000000000006</v>
      </c>
      <c r="C184" s="13">
        <v>26.1</v>
      </c>
      <c r="D184" s="61">
        <f t="shared" si="42"/>
        <v>108</v>
      </c>
      <c r="E184" s="13">
        <v>20.399999999999999</v>
      </c>
      <c r="F184" s="13">
        <f t="shared" si="43"/>
        <v>18.888888888888886</v>
      </c>
      <c r="G184" s="13">
        <v>20.62</v>
      </c>
    </row>
    <row r="185" spans="1:37" x14ac:dyDescent="0.25">
      <c r="A185" s="62"/>
      <c r="C185" s="76" t="s">
        <v>48</v>
      </c>
      <c r="D185" s="77">
        <f>AVERAGE(D154:D184)</f>
        <v>102.1606129032258</v>
      </c>
      <c r="E185" s="77">
        <f t="shared" ref="E185:F185" si="44">AVERAGE(E154:E184)</f>
        <v>13.53354838709677</v>
      </c>
      <c r="F185" s="77">
        <f t="shared" si="44"/>
        <v>13.533684644775231</v>
      </c>
    </row>
    <row r="186" spans="1:37" x14ac:dyDescent="0.25">
      <c r="A186" s="62"/>
    </row>
    <row r="187" spans="1:37" x14ac:dyDescent="0.25">
      <c r="A187" s="63">
        <v>42552</v>
      </c>
      <c r="B187" s="61">
        <v>59.7</v>
      </c>
      <c r="C187" s="61">
        <v>36</v>
      </c>
      <c r="D187" s="61">
        <f>SUM(B187:C187)</f>
        <v>95.7</v>
      </c>
      <c r="E187" s="13">
        <v>14.5</v>
      </c>
      <c r="F187" s="13">
        <f>E187*100/D187</f>
        <v>15.15151515151515</v>
      </c>
      <c r="G187" s="61">
        <v>17.5</v>
      </c>
      <c r="H187" s="24"/>
      <c r="I187" s="24"/>
      <c r="J187" s="24"/>
      <c r="K187" s="24"/>
      <c r="L187" s="24"/>
      <c r="M187" s="24"/>
      <c r="N187" s="24"/>
      <c r="O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1:37" x14ac:dyDescent="0.25">
      <c r="A188" s="63">
        <v>42553</v>
      </c>
      <c r="B188" s="61">
        <v>64.239999999999995</v>
      </c>
      <c r="C188" s="61">
        <v>43.22</v>
      </c>
      <c r="D188" s="61">
        <f t="shared" ref="D188:D217" si="45">SUM(B188:C188)</f>
        <v>107.46</v>
      </c>
      <c r="E188" s="13">
        <v>20.38</v>
      </c>
      <c r="F188" s="13">
        <f t="shared" ref="F188:F217" si="46">E188*100/D188</f>
        <v>18.965196352131027</v>
      </c>
      <c r="G188" s="61">
        <v>20.32</v>
      </c>
      <c r="H188" s="78"/>
      <c r="I188" s="78"/>
      <c r="J188" s="78"/>
      <c r="K188" s="78"/>
      <c r="L188" s="78"/>
      <c r="M188" s="78"/>
      <c r="N188" s="78"/>
      <c r="O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9"/>
      <c r="AI188" s="80"/>
      <c r="AJ188" s="80"/>
      <c r="AK188" s="80"/>
    </row>
    <row r="189" spans="1:37" x14ac:dyDescent="0.25">
      <c r="A189" s="63">
        <v>42554</v>
      </c>
      <c r="B189" s="61">
        <v>91.68</v>
      </c>
      <c r="C189" s="61">
        <v>15.37</v>
      </c>
      <c r="D189" s="61">
        <f t="shared" si="45"/>
        <v>107.05000000000001</v>
      </c>
      <c r="E189" s="13">
        <v>15.63</v>
      </c>
      <c r="F189" s="13">
        <f t="shared" si="46"/>
        <v>14.600653900046705</v>
      </c>
      <c r="G189" s="61">
        <v>19.5</v>
      </c>
      <c r="H189" s="24"/>
      <c r="I189" s="24"/>
      <c r="J189" s="24"/>
      <c r="K189" s="24"/>
      <c r="L189" s="24"/>
      <c r="M189" s="24"/>
      <c r="N189" s="24"/>
      <c r="O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1:37" x14ac:dyDescent="0.25">
      <c r="A190" s="63">
        <v>42555</v>
      </c>
      <c r="B190" s="61">
        <v>66.44</v>
      </c>
      <c r="C190" s="61">
        <v>38.049999999999997</v>
      </c>
      <c r="D190" s="61">
        <f t="shared" si="45"/>
        <v>104.49</v>
      </c>
      <c r="E190" s="13">
        <v>17.899999999999999</v>
      </c>
      <c r="F190" s="13">
        <f t="shared" si="46"/>
        <v>17.130825916355629</v>
      </c>
      <c r="G190" s="61">
        <v>20.16</v>
      </c>
    </row>
    <row r="191" spans="1:37" x14ac:dyDescent="0.25">
      <c r="A191" s="63">
        <v>42556</v>
      </c>
      <c r="B191" s="61">
        <v>19.88</v>
      </c>
      <c r="C191" s="61">
        <v>55.49</v>
      </c>
      <c r="D191" s="61">
        <f t="shared" si="45"/>
        <v>75.37</v>
      </c>
      <c r="E191" s="13">
        <v>13.46</v>
      </c>
      <c r="F191" s="13">
        <f t="shared" si="46"/>
        <v>17.858564415549953</v>
      </c>
      <c r="G191" s="61">
        <v>18.760000000000002</v>
      </c>
    </row>
    <row r="192" spans="1:37" x14ac:dyDescent="0.25">
      <c r="A192" s="63">
        <v>42557</v>
      </c>
      <c r="B192" s="61">
        <v>8.9700000000000006</v>
      </c>
      <c r="C192" s="61">
        <v>61.1</v>
      </c>
      <c r="D192" s="61">
        <f t="shared" si="45"/>
        <v>70.070000000000007</v>
      </c>
      <c r="E192" s="13">
        <v>13.24</v>
      </c>
      <c r="F192" s="13">
        <f t="shared" si="46"/>
        <v>18.895390323961749</v>
      </c>
      <c r="G192" s="61">
        <v>20.222000000000001</v>
      </c>
    </row>
    <row r="193" spans="1:7" x14ac:dyDescent="0.25">
      <c r="A193" s="63">
        <v>42558</v>
      </c>
      <c r="B193" s="61">
        <v>10.44</v>
      </c>
      <c r="C193" s="61">
        <v>56.13</v>
      </c>
      <c r="D193" s="61">
        <f t="shared" si="45"/>
        <v>66.570000000000007</v>
      </c>
      <c r="E193" s="13">
        <v>13.91</v>
      </c>
      <c r="F193" s="13">
        <f t="shared" si="46"/>
        <v>20.895298182364424</v>
      </c>
      <c r="G193" s="61">
        <v>20.52</v>
      </c>
    </row>
    <row r="194" spans="1:7" x14ac:dyDescent="0.25">
      <c r="A194" s="63">
        <v>42559</v>
      </c>
      <c r="B194" s="61">
        <v>12.43</v>
      </c>
      <c r="C194" s="61">
        <v>57.98</v>
      </c>
      <c r="D194" s="61">
        <f t="shared" si="45"/>
        <v>70.41</v>
      </c>
      <c r="E194" s="13">
        <v>11.26</v>
      </c>
      <c r="F194" s="13">
        <f t="shared" si="46"/>
        <v>15.992046584292005</v>
      </c>
      <c r="G194" s="61">
        <v>21.22</v>
      </c>
    </row>
    <row r="195" spans="1:7" x14ac:dyDescent="0.25">
      <c r="A195" s="63">
        <v>42560</v>
      </c>
      <c r="B195" s="61">
        <v>29.6</v>
      </c>
      <c r="C195" s="61">
        <v>54.4</v>
      </c>
      <c r="D195" s="61">
        <f t="shared" si="45"/>
        <v>84</v>
      </c>
      <c r="E195" s="13">
        <v>18</v>
      </c>
      <c r="F195" s="13">
        <f t="shared" si="46"/>
        <v>21.428571428571427</v>
      </c>
      <c r="G195" s="61">
        <v>9.85</v>
      </c>
    </row>
    <row r="196" spans="1:7" x14ac:dyDescent="0.25">
      <c r="A196" s="63">
        <v>42561</v>
      </c>
      <c r="B196" s="61">
        <v>42.95</v>
      </c>
      <c r="C196" s="61">
        <v>67.78</v>
      </c>
      <c r="D196" s="61">
        <f t="shared" si="45"/>
        <v>110.73</v>
      </c>
      <c r="E196" s="13">
        <v>23.28</v>
      </c>
      <c r="F196" s="13">
        <f t="shared" si="46"/>
        <v>21.02411270658358</v>
      </c>
      <c r="G196" s="61">
        <v>24.58</v>
      </c>
    </row>
    <row r="197" spans="1:7" x14ac:dyDescent="0.25">
      <c r="A197" s="63">
        <v>42562</v>
      </c>
      <c r="B197" s="61">
        <v>65.72</v>
      </c>
      <c r="C197" s="61">
        <v>21.33</v>
      </c>
      <c r="D197" s="61">
        <f t="shared" si="45"/>
        <v>87.05</v>
      </c>
      <c r="E197" s="13">
        <v>34.42</v>
      </c>
      <c r="F197" s="13">
        <f t="shared" si="46"/>
        <v>39.540493968983341</v>
      </c>
      <c r="G197" s="61">
        <v>25.5</v>
      </c>
    </row>
    <row r="198" spans="1:7" x14ac:dyDescent="0.25">
      <c r="A198" s="63">
        <v>42563</v>
      </c>
      <c r="B198" s="61">
        <v>81.099999999999994</v>
      </c>
      <c r="C198" s="61">
        <v>30.71</v>
      </c>
      <c r="D198" s="61">
        <f t="shared" si="45"/>
        <v>111.81</v>
      </c>
      <c r="E198" s="13">
        <v>19.96</v>
      </c>
      <c r="F198" s="13">
        <f t="shared" si="46"/>
        <v>17.8517127269475</v>
      </c>
      <c r="G198" s="61">
        <v>23.62</v>
      </c>
    </row>
    <row r="199" spans="1:7" x14ac:dyDescent="0.25">
      <c r="A199" s="63">
        <v>42564</v>
      </c>
      <c r="B199" s="61">
        <v>79.08</v>
      </c>
      <c r="C199" s="61">
        <v>39.159999999999997</v>
      </c>
      <c r="D199" s="61">
        <f t="shared" si="45"/>
        <v>118.24</v>
      </c>
      <c r="E199" s="13">
        <v>21.34</v>
      </c>
      <c r="F199" s="13">
        <f t="shared" si="46"/>
        <v>18.048037889039243</v>
      </c>
      <c r="G199" s="61">
        <v>21.66</v>
      </c>
    </row>
    <row r="200" spans="1:7" x14ac:dyDescent="0.25">
      <c r="A200" s="63">
        <v>42565</v>
      </c>
      <c r="B200" s="61">
        <v>64.23</v>
      </c>
      <c r="C200" s="61">
        <v>49.72</v>
      </c>
      <c r="D200" s="61">
        <f t="shared" si="45"/>
        <v>113.95</v>
      </c>
      <c r="E200" s="13">
        <v>15.89</v>
      </c>
      <c r="F200" s="13">
        <f t="shared" si="46"/>
        <v>13.944712593242651</v>
      </c>
      <c r="G200" s="61">
        <v>22.55</v>
      </c>
    </row>
    <row r="201" spans="1:7" x14ac:dyDescent="0.25">
      <c r="A201" s="63">
        <v>42566</v>
      </c>
      <c r="B201" s="61">
        <v>65.59</v>
      </c>
      <c r="C201" s="61">
        <v>51.53</v>
      </c>
      <c r="D201" s="61">
        <f t="shared" si="45"/>
        <v>117.12</v>
      </c>
      <c r="E201" s="13">
        <v>20.61</v>
      </c>
      <c r="F201" s="13">
        <f t="shared" si="46"/>
        <v>17.597336065573771</v>
      </c>
      <c r="G201" s="61">
        <v>22.08</v>
      </c>
    </row>
    <row r="202" spans="1:7" x14ac:dyDescent="0.25">
      <c r="A202" s="63">
        <v>42567</v>
      </c>
      <c r="B202" s="61">
        <v>65.95</v>
      </c>
      <c r="C202" s="61">
        <v>31.33</v>
      </c>
      <c r="D202" s="61">
        <f t="shared" si="45"/>
        <v>97.28</v>
      </c>
      <c r="E202" s="13">
        <v>11.97</v>
      </c>
      <c r="F202" s="13">
        <f t="shared" si="46"/>
        <v>12.3046875</v>
      </c>
      <c r="G202" s="61">
        <v>20.6</v>
      </c>
    </row>
    <row r="203" spans="1:7" x14ac:dyDescent="0.25">
      <c r="A203" s="63">
        <v>42568</v>
      </c>
      <c r="B203" s="61">
        <v>64.88</v>
      </c>
      <c r="C203" s="61">
        <v>29.23</v>
      </c>
      <c r="D203" s="61">
        <f t="shared" si="45"/>
        <v>94.11</v>
      </c>
      <c r="E203" s="13">
        <v>14.108000000000001</v>
      </c>
      <c r="F203" s="13">
        <f t="shared" si="46"/>
        <v>14.990968016151312</v>
      </c>
      <c r="G203" s="61">
        <v>21.42</v>
      </c>
    </row>
    <row r="204" spans="1:7" x14ac:dyDescent="0.25">
      <c r="A204" s="63">
        <v>42569</v>
      </c>
      <c r="B204" s="61">
        <v>63.7</v>
      </c>
      <c r="C204" s="61">
        <v>32.700000000000003</v>
      </c>
      <c r="D204" s="61">
        <f t="shared" si="45"/>
        <v>96.4</v>
      </c>
      <c r="E204" s="13">
        <v>13.1</v>
      </c>
      <c r="F204" s="13">
        <f t="shared" si="46"/>
        <v>13.589211618257261</v>
      </c>
      <c r="G204" s="61">
        <v>22.68</v>
      </c>
    </row>
    <row r="205" spans="1:7" x14ac:dyDescent="0.25">
      <c r="A205" s="63">
        <v>42570</v>
      </c>
      <c r="B205" s="61">
        <v>79.64</v>
      </c>
      <c r="C205" s="61">
        <v>31.05</v>
      </c>
      <c r="D205" s="61">
        <f t="shared" si="45"/>
        <v>110.69</v>
      </c>
      <c r="E205" s="13">
        <v>13.2</v>
      </c>
      <c r="F205" s="13">
        <f t="shared" si="46"/>
        <v>11.925196494714969</v>
      </c>
      <c r="G205" s="61">
        <v>22.11</v>
      </c>
    </row>
    <row r="206" spans="1:7" x14ac:dyDescent="0.25">
      <c r="A206" s="63">
        <v>42571</v>
      </c>
      <c r="B206" s="61">
        <v>82.5</v>
      </c>
      <c r="C206" s="61">
        <v>30.54</v>
      </c>
      <c r="D206" s="61">
        <f t="shared" si="45"/>
        <v>113.03999999999999</v>
      </c>
      <c r="E206" s="13">
        <v>13.2</v>
      </c>
      <c r="F206" s="13">
        <f t="shared" si="46"/>
        <v>11.677282377919321</v>
      </c>
      <c r="G206" s="61">
        <v>5.5</v>
      </c>
    </row>
    <row r="207" spans="1:7" x14ac:dyDescent="0.25">
      <c r="A207" s="63">
        <v>42572</v>
      </c>
      <c r="B207" s="61">
        <v>83.2</v>
      </c>
      <c r="C207" s="61">
        <v>25.6</v>
      </c>
      <c r="D207" s="61">
        <f t="shared" si="45"/>
        <v>108.80000000000001</v>
      </c>
      <c r="E207" s="13">
        <v>11.9</v>
      </c>
      <c r="F207" s="13">
        <f t="shared" si="46"/>
        <v>10.937499999999998</v>
      </c>
      <c r="G207" s="61">
        <v>1.43</v>
      </c>
    </row>
    <row r="208" spans="1:7" x14ac:dyDescent="0.25">
      <c r="A208" s="63">
        <v>42573</v>
      </c>
      <c r="B208" s="61">
        <v>79.5</v>
      </c>
      <c r="C208" s="61">
        <v>38.299999999999997</v>
      </c>
      <c r="D208" s="61">
        <f t="shared" si="45"/>
        <v>117.8</v>
      </c>
      <c r="E208" s="13">
        <v>12.7</v>
      </c>
      <c r="F208" s="13">
        <f t="shared" si="46"/>
        <v>10.780984719864177</v>
      </c>
      <c r="G208" s="61">
        <v>10.050000000000001</v>
      </c>
    </row>
    <row r="209" spans="1:7" x14ac:dyDescent="0.25">
      <c r="A209" s="63">
        <v>42574</v>
      </c>
      <c r="B209" s="61">
        <v>83.34</v>
      </c>
      <c r="C209" s="61">
        <v>28.23</v>
      </c>
      <c r="D209" s="61">
        <f t="shared" si="45"/>
        <v>111.57000000000001</v>
      </c>
      <c r="E209" s="13">
        <v>15.98</v>
      </c>
      <c r="F209" s="13">
        <f t="shared" si="46"/>
        <v>14.32284664336291</v>
      </c>
      <c r="G209" s="61">
        <v>23.89</v>
      </c>
    </row>
    <row r="210" spans="1:7" x14ac:dyDescent="0.25">
      <c r="A210" s="63">
        <v>42575</v>
      </c>
      <c r="B210" s="61">
        <v>91</v>
      </c>
      <c r="C210" s="61">
        <v>8.1159999999999997</v>
      </c>
      <c r="D210" s="61">
        <f t="shared" si="45"/>
        <v>99.116</v>
      </c>
      <c r="E210" s="13">
        <v>12.73</v>
      </c>
      <c r="F210" s="13">
        <f t="shared" si="46"/>
        <v>12.843536865894507</v>
      </c>
      <c r="G210" s="61">
        <v>21.01</v>
      </c>
    </row>
    <row r="211" spans="1:7" x14ac:dyDescent="0.25">
      <c r="A211" s="63">
        <v>42576</v>
      </c>
      <c r="B211" s="61">
        <v>50.59</v>
      </c>
      <c r="C211" s="61">
        <v>47.42</v>
      </c>
      <c r="D211" s="61">
        <f t="shared" si="45"/>
        <v>98.01</v>
      </c>
      <c r="E211" s="13">
        <v>13.34</v>
      </c>
      <c r="F211" s="13">
        <f t="shared" si="46"/>
        <v>13.610856035098459</v>
      </c>
      <c r="G211" s="61">
        <v>23.6</v>
      </c>
    </row>
    <row r="212" spans="1:7" x14ac:dyDescent="0.25">
      <c r="A212" s="63">
        <v>42577</v>
      </c>
      <c r="B212" s="61">
        <v>19.170000000000002</v>
      </c>
      <c r="C212" s="61">
        <v>43.58</v>
      </c>
      <c r="D212" s="61">
        <f t="shared" si="45"/>
        <v>62.75</v>
      </c>
      <c r="E212" s="13">
        <v>13.15</v>
      </c>
      <c r="F212" s="13">
        <f t="shared" si="46"/>
        <v>20.95617529880478</v>
      </c>
      <c r="G212" s="61">
        <v>23</v>
      </c>
    </row>
    <row r="213" spans="1:7" x14ac:dyDescent="0.25">
      <c r="A213" s="63">
        <v>42578</v>
      </c>
      <c r="B213" s="61">
        <v>15.64</v>
      </c>
      <c r="C213" s="61">
        <v>69.5</v>
      </c>
      <c r="D213" s="61">
        <f t="shared" si="45"/>
        <v>85.14</v>
      </c>
      <c r="E213" s="13">
        <v>13.15</v>
      </c>
      <c r="F213" s="13">
        <f t="shared" si="46"/>
        <v>15.445149166079398</v>
      </c>
      <c r="G213" s="61">
        <v>22.36</v>
      </c>
    </row>
    <row r="214" spans="1:7" x14ac:dyDescent="0.25">
      <c r="A214" s="63">
        <v>42579</v>
      </c>
      <c r="B214" s="61">
        <v>13.84</v>
      </c>
      <c r="C214" s="61">
        <v>63.69</v>
      </c>
      <c r="D214" s="61">
        <f t="shared" si="45"/>
        <v>77.53</v>
      </c>
      <c r="E214" s="13">
        <v>14.07</v>
      </c>
      <c r="F214" s="13">
        <f t="shared" si="46"/>
        <v>18.147813749516317</v>
      </c>
      <c r="G214" s="61">
        <v>22</v>
      </c>
    </row>
    <row r="215" spans="1:7" x14ac:dyDescent="0.25">
      <c r="A215" s="63">
        <v>42580</v>
      </c>
      <c r="B215" s="61">
        <v>10.91</v>
      </c>
      <c r="C215" s="61">
        <v>68.241</v>
      </c>
      <c r="D215" s="61">
        <f t="shared" si="45"/>
        <v>79.150999999999996</v>
      </c>
      <c r="E215" s="13">
        <v>16.899999999999999</v>
      </c>
      <c r="F215" s="13">
        <f t="shared" si="46"/>
        <v>21.351593789086682</v>
      </c>
      <c r="G215" s="61">
        <v>21.98</v>
      </c>
    </row>
    <row r="216" spans="1:7" x14ac:dyDescent="0.25">
      <c r="A216" s="63">
        <v>42581</v>
      </c>
      <c r="B216" s="61">
        <v>10.84</v>
      </c>
      <c r="C216" s="61">
        <v>64.58</v>
      </c>
      <c r="D216" s="61">
        <f t="shared" si="45"/>
        <v>75.42</v>
      </c>
      <c r="E216" s="13">
        <v>14.34</v>
      </c>
      <c r="F216" s="13">
        <f t="shared" si="46"/>
        <v>19.013524264120921</v>
      </c>
      <c r="G216" s="61">
        <v>22.4</v>
      </c>
    </row>
    <row r="217" spans="1:7" x14ac:dyDescent="0.25">
      <c r="A217" s="63">
        <v>42582</v>
      </c>
      <c r="B217" s="61">
        <v>15.98</v>
      </c>
      <c r="C217" s="61">
        <v>71.736000000000004</v>
      </c>
      <c r="D217" s="61">
        <f t="shared" si="45"/>
        <v>87.716000000000008</v>
      </c>
      <c r="E217" s="13">
        <v>14.702</v>
      </c>
      <c r="F217" s="13">
        <f t="shared" si="46"/>
        <v>16.760910210223905</v>
      </c>
      <c r="G217" s="13">
        <v>20.62</v>
      </c>
    </row>
    <row r="218" spans="1:7" x14ac:dyDescent="0.25">
      <c r="A218" s="62"/>
      <c r="B218" s="67"/>
      <c r="C218" s="67" t="s">
        <v>48</v>
      </c>
      <c r="D218" s="65">
        <f>AVERAGE(D187:D217)</f>
        <v>95.307838709677441</v>
      </c>
      <c r="E218" s="65">
        <f t="shared" ref="E218:F218" si="47">AVERAGE(E187:E217)</f>
        <v>15.881290322580643</v>
      </c>
      <c r="F218" s="65">
        <f t="shared" si="47"/>
        <v>17.018796934008162</v>
      </c>
      <c r="G218" s="65">
        <f>AVERAGE(G187:G217)</f>
        <v>19.764258064516135</v>
      </c>
    </row>
    <row r="219" spans="1:7" x14ac:dyDescent="0.25">
      <c r="A219" s="62"/>
    </row>
    <row r="220" spans="1:7" x14ac:dyDescent="0.25">
      <c r="A220" s="62"/>
    </row>
    <row r="221" spans="1:7" x14ac:dyDescent="0.25">
      <c r="A221" s="62"/>
      <c r="D221" s="44">
        <v>42491</v>
      </c>
    </row>
    <row r="222" spans="1:7" x14ac:dyDescent="0.25">
      <c r="A222" s="62"/>
    </row>
    <row r="223" spans="1:7" x14ac:dyDescent="0.25">
      <c r="A223" s="62"/>
      <c r="G223" s="61">
        <v>28.82</v>
      </c>
    </row>
    <row r="224" spans="1:7" x14ac:dyDescent="0.25">
      <c r="A224" s="62"/>
      <c r="G224" s="61">
        <v>22.69</v>
      </c>
    </row>
    <row r="225" spans="1:7" x14ac:dyDescent="0.25">
      <c r="A225" s="62"/>
      <c r="G225" s="61">
        <v>23.45</v>
      </c>
    </row>
    <row r="226" spans="1:7" x14ac:dyDescent="0.25">
      <c r="A226" s="62"/>
      <c r="G226" s="61">
        <v>23.48</v>
      </c>
    </row>
    <row r="227" spans="1:7" x14ac:dyDescent="0.25">
      <c r="A227" s="62"/>
      <c r="G227" s="61">
        <v>24.99</v>
      </c>
    </row>
    <row r="228" spans="1:7" x14ac:dyDescent="0.25">
      <c r="A228" s="62"/>
      <c r="G228" s="61">
        <v>23.6</v>
      </c>
    </row>
    <row r="229" spans="1:7" x14ac:dyDescent="0.25">
      <c r="A229" s="62"/>
      <c r="G229" s="61">
        <v>23.53</v>
      </c>
    </row>
    <row r="230" spans="1:7" x14ac:dyDescent="0.25">
      <c r="A230" s="62"/>
      <c r="G230" s="61">
        <v>23.36</v>
      </c>
    </row>
    <row r="231" spans="1:7" x14ac:dyDescent="0.25">
      <c r="A231" s="62"/>
      <c r="G231" s="61">
        <v>23.72</v>
      </c>
    </row>
    <row r="232" spans="1:7" x14ac:dyDescent="0.25">
      <c r="A232" s="62"/>
      <c r="G232" s="61">
        <v>22.95</v>
      </c>
    </row>
    <row r="233" spans="1:7" x14ac:dyDescent="0.25">
      <c r="A233" s="62"/>
      <c r="G233" s="61">
        <v>21.92</v>
      </c>
    </row>
    <row r="234" spans="1:7" x14ac:dyDescent="0.25">
      <c r="A234" s="62"/>
      <c r="G234" s="61">
        <v>20.149999999999999</v>
      </c>
    </row>
    <row r="235" spans="1:7" x14ac:dyDescent="0.25">
      <c r="A235" s="62"/>
      <c r="G235" s="61">
        <v>20.5</v>
      </c>
    </row>
    <row r="236" spans="1:7" x14ac:dyDescent="0.25">
      <c r="A236" s="62"/>
      <c r="F236" s="61">
        <v>7.11</v>
      </c>
      <c r="G236" s="61"/>
    </row>
    <row r="237" spans="1:7" x14ac:dyDescent="0.25">
      <c r="A237" s="62"/>
      <c r="F237" s="61">
        <v>3.77</v>
      </c>
      <c r="G237" s="61"/>
    </row>
    <row r="238" spans="1:7" x14ac:dyDescent="0.25">
      <c r="A238" s="62"/>
      <c r="F238" s="61">
        <v>9.0500000000000007</v>
      </c>
      <c r="G238" s="61"/>
    </row>
    <row r="239" spans="1:7" x14ac:dyDescent="0.25">
      <c r="A239" s="62"/>
      <c r="G239" s="61">
        <v>14.63</v>
      </c>
    </row>
    <row r="240" spans="1:7" x14ac:dyDescent="0.25">
      <c r="G240" s="61">
        <v>14.67</v>
      </c>
    </row>
    <row r="241" spans="4:8" x14ac:dyDescent="0.25">
      <c r="G241" s="61">
        <v>18.420000000000002</v>
      </c>
    </row>
    <row r="242" spans="4:8" x14ac:dyDescent="0.25">
      <c r="G242" s="61">
        <v>20.76</v>
      </c>
    </row>
    <row r="243" spans="4:8" x14ac:dyDescent="0.25">
      <c r="G243" s="61">
        <v>19.78</v>
      </c>
    </row>
    <row r="244" spans="4:8" x14ac:dyDescent="0.25">
      <c r="G244" s="61">
        <v>15.93</v>
      </c>
    </row>
    <row r="245" spans="4:8" x14ac:dyDescent="0.25">
      <c r="G245" s="61">
        <v>16.649999999999999</v>
      </c>
    </row>
    <row r="246" spans="4:8" x14ac:dyDescent="0.25">
      <c r="G246" s="61">
        <v>17.28</v>
      </c>
    </row>
    <row r="247" spans="4:8" x14ac:dyDescent="0.25">
      <c r="G247" s="61">
        <v>17.98</v>
      </c>
    </row>
    <row r="248" spans="4:8" x14ac:dyDescent="0.25">
      <c r="G248" s="61">
        <v>19.899999999999999</v>
      </c>
    </row>
    <row r="249" spans="4:8" x14ac:dyDescent="0.25">
      <c r="G249" s="61">
        <v>20.010000000000002</v>
      </c>
    </row>
    <row r="250" spans="4:8" x14ac:dyDescent="0.25">
      <c r="G250" s="61">
        <v>20.23</v>
      </c>
    </row>
    <row r="251" spans="4:8" x14ac:dyDescent="0.25">
      <c r="G251" s="61">
        <v>19.649999999999999</v>
      </c>
    </row>
    <row r="252" spans="4:8" x14ac:dyDescent="0.25">
      <c r="G252" s="61">
        <v>20</v>
      </c>
    </row>
    <row r="253" spans="4:8" x14ac:dyDescent="0.25">
      <c r="G253" s="61">
        <v>17.600000000000001</v>
      </c>
      <c r="H253" s="86">
        <f>AVERAGE(G223:G253)</f>
        <v>20.594642857142855</v>
      </c>
    </row>
    <row r="255" spans="4:8" x14ac:dyDescent="0.25">
      <c r="D255" t="s">
        <v>139</v>
      </c>
    </row>
    <row r="256" spans="4:8" x14ac:dyDescent="0.25">
      <c r="G256" s="61">
        <v>17.5</v>
      </c>
    </row>
    <row r="257" spans="6:7" x14ac:dyDescent="0.25">
      <c r="G257" s="61">
        <v>20.32</v>
      </c>
    </row>
    <row r="258" spans="6:7" x14ac:dyDescent="0.25">
      <c r="G258" s="61">
        <v>19.5</v>
      </c>
    </row>
    <row r="259" spans="6:7" x14ac:dyDescent="0.25">
      <c r="G259" s="61">
        <v>20.16</v>
      </c>
    </row>
    <row r="260" spans="6:7" x14ac:dyDescent="0.25">
      <c r="G260" s="61">
        <v>18.760000000000002</v>
      </c>
    </row>
    <row r="261" spans="6:7" x14ac:dyDescent="0.25">
      <c r="G261" s="61">
        <v>20.222000000000001</v>
      </c>
    </row>
    <row r="262" spans="6:7" x14ac:dyDescent="0.25">
      <c r="G262" s="61">
        <v>20.52</v>
      </c>
    </row>
    <row r="263" spans="6:7" x14ac:dyDescent="0.25">
      <c r="G263" s="61">
        <v>21.22</v>
      </c>
    </row>
    <row r="264" spans="6:7" x14ac:dyDescent="0.25">
      <c r="F264" s="61">
        <v>9.85</v>
      </c>
    </row>
    <row r="265" spans="6:7" x14ac:dyDescent="0.25">
      <c r="G265" s="61">
        <v>24.58</v>
      </c>
    </row>
    <row r="266" spans="6:7" x14ac:dyDescent="0.25">
      <c r="G266" s="61">
        <v>25.5</v>
      </c>
    </row>
    <row r="267" spans="6:7" x14ac:dyDescent="0.25">
      <c r="G267" s="61">
        <v>23.62</v>
      </c>
    </row>
    <row r="268" spans="6:7" x14ac:dyDescent="0.25">
      <c r="G268" s="61">
        <v>21.66</v>
      </c>
    </row>
    <row r="269" spans="6:7" x14ac:dyDescent="0.25">
      <c r="G269" s="61">
        <v>22.55</v>
      </c>
    </row>
    <row r="270" spans="6:7" x14ac:dyDescent="0.25">
      <c r="G270" s="61">
        <v>22.08</v>
      </c>
    </row>
    <row r="271" spans="6:7" x14ac:dyDescent="0.25">
      <c r="G271" s="61">
        <v>20.6</v>
      </c>
    </row>
    <row r="272" spans="6:7" x14ac:dyDescent="0.25">
      <c r="G272" s="61">
        <v>21.42</v>
      </c>
    </row>
    <row r="273" spans="4:8" x14ac:dyDescent="0.25">
      <c r="G273" s="61">
        <v>22.68</v>
      </c>
    </row>
    <row r="274" spans="4:8" x14ac:dyDescent="0.25">
      <c r="G274" s="61">
        <v>22.11</v>
      </c>
    </row>
    <row r="275" spans="4:8" x14ac:dyDescent="0.25">
      <c r="F275" s="61">
        <v>5.5</v>
      </c>
    </row>
    <row r="276" spans="4:8" x14ac:dyDescent="0.25">
      <c r="F276" s="61">
        <v>1.43</v>
      </c>
    </row>
    <row r="277" spans="4:8" x14ac:dyDescent="0.25">
      <c r="G277" s="61">
        <v>10.050000000000001</v>
      </c>
    </row>
    <row r="278" spans="4:8" x14ac:dyDescent="0.25">
      <c r="G278" s="61">
        <v>23.89</v>
      </c>
    </row>
    <row r="279" spans="4:8" x14ac:dyDescent="0.25">
      <c r="G279" s="61">
        <v>21.01</v>
      </c>
    </row>
    <row r="280" spans="4:8" x14ac:dyDescent="0.25">
      <c r="G280" s="61">
        <v>23.6</v>
      </c>
    </row>
    <row r="281" spans="4:8" x14ac:dyDescent="0.25">
      <c r="G281" s="61">
        <v>23</v>
      </c>
    </row>
    <row r="282" spans="4:8" x14ac:dyDescent="0.25">
      <c r="G282" s="61">
        <v>22.36</v>
      </c>
    </row>
    <row r="283" spans="4:8" x14ac:dyDescent="0.25">
      <c r="G283" s="61">
        <v>22</v>
      </c>
    </row>
    <row r="284" spans="4:8" x14ac:dyDescent="0.25">
      <c r="G284" s="61">
        <v>21.98</v>
      </c>
    </row>
    <row r="285" spans="4:8" x14ac:dyDescent="0.25">
      <c r="G285" s="61">
        <v>22.4</v>
      </c>
    </row>
    <row r="286" spans="4:8" x14ac:dyDescent="0.25">
      <c r="H286" s="86">
        <f>AVERAGE(G256:G285)</f>
        <v>21.307111111111112</v>
      </c>
    </row>
    <row r="287" spans="4:8" x14ac:dyDescent="0.25">
      <c r="D287" t="s">
        <v>140</v>
      </c>
    </row>
    <row r="288" spans="4:8" x14ac:dyDescent="0.25">
      <c r="G288" s="96">
        <v>26.44</v>
      </c>
    </row>
    <row r="289" spans="7:7" x14ac:dyDescent="0.25">
      <c r="G289" s="96">
        <v>22.4</v>
      </c>
    </row>
    <row r="290" spans="7:7" x14ac:dyDescent="0.25">
      <c r="G290" s="97">
        <v>8.5</v>
      </c>
    </row>
    <row r="291" spans="7:7" x14ac:dyDescent="0.25">
      <c r="G291" s="61">
        <v>5.59</v>
      </c>
    </row>
    <row r="292" spans="7:7" x14ac:dyDescent="0.25">
      <c r="G292" s="61">
        <v>5.45</v>
      </c>
    </row>
    <row r="293" spans="7:7" x14ac:dyDescent="0.25">
      <c r="G293" s="98">
        <v>13.66</v>
      </c>
    </row>
    <row r="294" spans="7:7" x14ac:dyDescent="0.25">
      <c r="G294" s="61">
        <v>22.25</v>
      </c>
    </row>
    <row r="295" spans="7:7" x14ac:dyDescent="0.25">
      <c r="G295" s="61">
        <v>25.14</v>
      </c>
    </row>
    <row r="296" spans="7:7" x14ac:dyDescent="0.25">
      <c r="G296" s="61">
        <v>25</v>
      </c>
    </row>
    <row r="297" spans="7:7" x14ac:dyDescent="0.25">
      <c r="G297" s="98">
        <v>23.07</v>
      </c>
    </row>
    <row r="298" spans="7:7" x14ac:dyDescent="0.25">
      <c r="G298" s="98">
        <v>23.25</v>
      </c>
    </row>
    <row r="299" spans="7:7" x14ac:dyDescent="0.25">
      <c r="G299" s="99">
        <v>24.15</v>
      </c>
    </row>
    <row r="300" spans="7:7" x14ac:dyDescent="0.25">
      <c r="G300" s="98">
        <v>22.4</v>
      </c>
    </row>
    <row r="301" spans="7:7" x14ac:dyDescent="0.25">
      <c r="G301" s="61">
        <v>22.7</v>
      </c>
    </row>
    <row r="302" spans="7:7" x14ac:dyDescent="0.25">
      <c r="G302" s="61">
        <v>25.71</v>
      </c>
    </row>
    <row r="303" spans="7:7" x14ac:dyDescent="0.25">
      <c r="G303" s="61">
        <v>25.2</v>
      </c>
    </row>
    <row r="304" spans="7:7" x14ac:dyDescent="0.25">
      <c r="G304" s="61">
        <v>22.5</v>
      </c>
    </row>
    <row r="305" spans="7:7" x14ac:dyDescent="0.25">
      <c r="G305" s="61">
        <v>20.02</v>
      </c>
    </row>
    <row r="306" spans="7:7" x14ac:dyDescent="0.25">
      <c r="G306" s="61">
        <v>20.68</v>
      </c>
    </row>
    <row r="307" spans="7:7" x14ac:dyDescent="0.25">
      <c r="G307" s="61">
        <v>21.2</v>
      </c>
    </row>
    <row r="308" spans="7:7" x14ac:dyDescent="0.25">
      <c r="G308" s="61">
        <v>20.2</v>
      </c>
    </row>
    <row r="309" spans="7:7" x14ac:dyDescent="0.25">
      <c r="G309" s="61">
        <v>19.239999999999998</v>
      </c>
    </row>
    <row r="310" spans="7:7" x14ac:dyDescent="0.25">
      <c r="G310" s="61">
        <v>19.43</v>
      </c>
    </row>
    <row r="311" spans="7:7" x14ac:dyDescent="0.25">
      <c r="G311" s="61">
        <v>20.46</v>
      </c>
    </row>
    <row r="312" spans="7:7" x14ac:dyDescent="0.25">
      <c r="G312" s="61">
        <v>20.350000000000001</v>
      </c>
    </row>
    <row r="313" spans="7:7" x14ac:dyDescent="0.25">
      <c r="G313" s="61">
        <v>20.02</v>
      </c>
    </row>
    <row r="314" spans="7:7" x14ac:dyDescent="0.25">
      <c r="G314" s="61">
        <v>21.35</v>
      </c>
    </row>
    <row r="315" spans="7:7" x14ac:dyDescent="0.25">
      <c r="G315" s="61">
        <v>22.33</v>
      </c>
    </row>
    <row r="316" spans="7:7" x14ac:dyDescent="0.25">
      <c r="G316" s="61">
        <v>21.7</v>
      </c>
    </row>
    <row r="317" spans="7:7" x14ac:dyDescent="0.25">
      <c r="G317" s="61">
        <v>22.54</v>
      </c>
    </row>
    <row r="318" spans="7:7" x14ac:dyDescent="0.25">
      <c r="G318">
        <f>AVERAGE(G288:G317)</f>
        <v>20.431000000000001</v>
      </c>
    </row>
  </sheetData>
  <mergeCells count="7">
    <mergeCell ref="AP30:AR35"/>
    <mergeCell ref="AP37:AR39"/>
    <mergeCell ref="AH4:AH8"/>
    <mergeCell ref="AP4:AR7"/>
    <mergeCell ref="AP9:AR17"/>
    <mergeCell ref="AP19:AR24"/>
    <mergeCell ref="AP26:AR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6"/>
  <sheetViews>
    <sheetView topLeftCell="A13" workbookViewId="0">
      <selection activeCell="B27" sqref="B27"/>
    </sheetView>
  </sheetViews>
  <sheetFormatPr defaultRowHeight="15" x14ac:dyDescent="0.25"/>
  <cols>
    <col min="2" max="2" width="74.28515625" customWidth="1"/>
    <col min="3" max="3" width="22.5703125" customWidth="1"/>
    <col min="4" max="4" width="18" customWidth="1"/>
    <col min="6" max="6" width="0" hidden="1" customWidth="1"/>
  </cols>
  <sheetData>
    <row r="4" spans="2:5" ht="25.5" x14ac:dyDescent="0.25">
      <c r="B4" s="55" t="s">
        <v>79</v>
      </c>
      <c r="C4" s="13" t="s">
        <v>92</v>
      </c>
      <c r="D4" s="13" t="s">
        <v>93</v>
      </c>
    </row>
    <row r="5" spans="2:5" x14ac:dyDescent="0.25">
      <c r="B5" s="56" t="s">
        <v>80</v>
      </c>
      <c r="C5" s="13" t="s">
        <v>81</v>
      </c>
      <c r="D5" s="13" t="s">
        <v>82</v>
      </c>
    </row>
    <row r="6" spans="2:5" x14ac:dyDescent="0.25">
      <c r="B6" s="56" t="s">
        <v>83</v>
      </c>
      <c r="C6" s="13" t="s">
        <v>81</v>
      </c>
      <c r="D6" s="13" t="s">
        <v>84</v>
      </c>
    </row>
    <row r="7" spans="2:5" x14ac:dyDescent="0.25">
      <c r="B7" s="56" t="s">
        <v>85</v>
      </c>
      <c r="C7" s="13" t="s">
        <v>81</v>
      </c>
      <c r="D7" s="13" t="s">
        <v>81</v>
      </c>
    </row>
    <row r="8" spans="2:5" x14ac:dyDescent="0.25">
      <c r="B8" s="56" t="s">
        <v>86</v>
      </c>
      <c r="C8" s="13" t="s">
        <v>81</v>
      </c>
      <c r="D8" s="13" t="s">
        <v>84</v>
      </c>
    </row>
    <row r="9" spans="2:5" x14ac:dyDescent="0.25">
      <c r="B9" s="57" t="s">
        <v>87</v>
      </c>
      <c r="C9" s="13" t="s">
        <v>82</v>
      </c>
      <c r="D9" s="13" t="s">
        <v>82</v>
      </c>
    </row>
    <row r="10" spans="2:5" x14ac:dyDescent="0.25">
      <c r="B10" s="57" t="s">
        <v>88</v>
      </c>
      <c r="C10" s="13" t="s">
        <v>81</v>
      </c>
      <c r="D10" s="13" t="s">
        <v>81</v>
      </c>
    </row>
    <row r="11" spans="2:5" x14ac:dyDescent="0.25">
      <c r="B11" s="56" t="s">
        <v>89</v>
      </c>
      <c r="C11" s="13" t="s">
        <v>90</v>
      </c>
      <c r="D11" s="13" t="s">
        <v>90</v>
      </c>
    </row>
    <row r="12" spans="2:5" x14ac:dyDescent="0.25">
      <c r="B12" s="56" t="s">
        <v>91</v>
      </c>
      <c r="C12" s="13" t="s">
        <v>81</v>
      </c>
      <c r="D12" s="13" t="s">
        <v>84</v>
      </c>
    </row>
    <row r="15" spans="2:5" ht="18.75" x14ac:dyDescent="0.3">
      <c r="B15" s="31" t="s">
        <v>32</v>
      </c>
      <c r="C15" s="32"/>
      <c r="D15" s="32"/>
      <c r="E15" s="59"/>
    </row>
    <row r="16" spans="2:5" x14ac:dyDescent="0.25">
      <c r="B16" s="27"/>
      <c r="C16" s="24"/>
      <c r="D16" s="24"/>
      <c r="E16" s="28"/>
    </row>
    <row r="17" spans="2:5" x14ac:dyDescent="0.25">
      <c r="B17" s="27" t="s">
        <v>33</v>
      </c>
      <c r="C17" s="24"/>
      <c r="D17" s="24"/>
      <c r="E17" s="28"/>
    </row>
    <row r="18" spans="2:5" x14ac:dyDescent="0.25">
      <c r="B18" s="27" t="s">
        <v>34</v>
      </c>
      <c r="C18" s="24"/>
      <c r="D18" s="24"/>
      <c r="E18" s="28"/>
    </row>
    <row r="19" spans="2:5" x14ac:dyDescent="0.25">
      <c r="B19" s="27" t="s">
        <v>35</v>
      </c>
      <c r="C19" s="24"/>
      <c r="D19" s="24"/>
      <c r="E19" s="28"/>
    </row>
    <row r="20" spans="2:5" x14ac:dyDescent="0.25">
      <c r="B20" s="27" t="s">
        <v>36</v>
      </c>
      <c r="C20" s="24"/>
      <c r="D20" s="24"/>
      <c r="E20" s="28"/>
    </row>
    <row r="21" spans="2:5" x14ac:dyDescent="0.25">
      <c r="B21" s="27" t="s">
        <v>37</v>
      </c>
      <c r="C21" s="24"/>
      <c r="D21" s="24"/>
      <c r="E21" s="28"/>
    </row>
    <row r="22" spans="2:5" x14ac:dyDescent="0.25">
      <c r="B22" s="29" t="s">
        <v>38</v>
      </c>
      <c r="C22" s="30"/>
      <c r="D22" s="30"/>
      <c r="E22" s="19"/>
    </row>
    <row r="26" spans="2:5" x14ac:dyDescent="0.25">
      <c r="B26" t="s">
        <v>177</v>
      </c>
      <c r="D26" t="s">
        <v>178</v>
      </c>
      <c r="E2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3"/>
  <sheetViews>
    <sheetView topLeftCell="G10" zoomScaleNormal="100" workbookViewId="0">
      <selection activeCell="K24" sqref="K24"/>
    </sheetView>
  </sheetViews>
  <sheetFormatPr defaultRowHeight="15" x14ac:dyDescent="0.25"/>
  <cols>
    <col min="2" max="2" width="15.140625" customWidth="1"/>
    <col min="3" max="3" width="32.5703125" customWidth="1"/>
    <col min="4" max="4" width="35.7109375" customWidth="1"/>
    <col min="5" max="5" width="30.7109375" customWidth="1"/>
    <col min="6" max="6" width="33.42578125" customWidth="1"/>
    <col min="7" max="8" width="9.140625" customWidth="1"/>
    <col min="9" max="9" width="12.85546875" customWidth="1"/>
    <col min="10" max="10" width="14.85546875" customWidth="1"/>
    <col min="12" max="12" width="18.28515625" customWidth="1"/>
  </cols>
  <sheetData>
    <row r="4" spans="2:19" ht="18.75" x14ac:dyDescent="0.3">
      <c r="B4" s="31" t="s">
        <v>32</v>
      </c>
      <c r="C4" s="32"/>
      <c r="D4" s="32"/>
      <c r="E4" s="59"/>
      <c r="F4" s="58"/>
      <c r="G4" s="58"/>
      <c r="H4" s="58"/>
      <c r="I4" s="24"/>
      <c r="J4" s="24"/>
    </row>
    <row r="5" spans="2:19" x14ac:dyDescent="0.25">
      <c r="B5" s="27"/>
      <c r="C5" s="24"/>
      <c r="D5" s="24"/>
      <c r="E5" s="28"/>
      <c r="F5" s="24"/>
      <c r="G5" s="24"/>
      <c r="H5" s="24"/>
      <c r="I5" s="24"/>
      <c r="J5" s="24"/>
      <c r="L5" s="245" t="s">
        <v>211</v>
      </c>
      <c r="R5" s="245" t="s">
        <v>210</v>
      </c>
    </row>
    <row r="6" spans="2:19" x14ac:dyDescent="0.25">
      <c r="B6" s="27" t="s">
        <v>33</v>
      </c>
      <c r="C6" s="24"/>
      <c r="D6" s="24"/>
      <c r="E6" s="28"/>
      <c r="F6" s="24"/>
      <c r="G6" s="24"/>
      <c r="H6" s="24"/>
      <c r="I6" s="24"/>
      <c r="J6" s="24"/>
      <c r="L6" t="s">
        <v>212</v>
      </c>
      <c r="M6" t="s">
        <v>212</v>
      </c>
      <c r="R6" t="s">
        <v>212</v>
      </c>
      <c r="S6" t="s">
        <v>212</v>
      </c>
    </row>
    <row r="7" spans="2:19" x14ac:dyDescent="0.25">
      <c r="B7" s="27" t="s">
        <v>34</v>
      </c>
      <c r="C7" s="24"/>
      <c r="D7" s="24"/>
      <c r="E7" s="28"/>
      <c r="F7" s="24"/>
      <c r="G7" s="24"/>
      <c r="H7" s="24"/>
      <c r="I7" s="24"/>
      <c r="J7" s="24"/>
      <c r="K7" s="14" t="s">
        <v>101</v>
      </c>
      <c r="L7" s="246" t="s">
        <v>214</v>
      </c>
      <c r="M7" s="246" t="s">
        <v>215</v>
      </c>
      <c r="Q7" s="14" t="s">
        <v>101</v>
      </c>
      <c r="R7" s="246" t="s">
        <v>214</v>
      </c>
      <c r="S7" s="246" t="s">
        <v>215</v>
      </c>
    </row>
    <row r="8" spans="2:19" x14ac:dyDescent="0.25">
      <c r="B8" s="27" t="s">
        <v>35</v>
      </c>
      <c r="C8" s="24"/>
      <c r="D8" s="24"/>
      <c r="E8" s="28"/>
      <c r="F8" s="24"/>
      <c r="G8" s="24"/>
      <c r="H8" s="24"/>
      <c r="I8" s="24"/>
      <c r="J8" s="24"/>
      <c r="K8" s="13" t="s">
        <v>216</v>
      </c>
      <c r="L8" s="13">
        <v>1260</v>
      </c>
      <c r="M8" s="13">
        <v>766</v>
      </c>
      <c r="Q8" s="13" t="s">
        <v>216</v>
      </c>
      <c r="R8" s="13">
        <v>2011</v>
      </c>
      <c r="S8" s="13">
        <v>594</v>
      </c>
    </row>
    <row r="9" spans="2:19" x14ac:dyDescent="0.25">
      <c r="B9" s="27" t="s">
        <v>36</v>
      </c>
      <c r="C9" s="24"/>
      <c r="D9" s="24"/>
      <c r="E9" s="28"/>
      <c r="F9" s="24"/>
      <c r="G9" s="24"/>
      <c r="H9" s="24"/>
      <c r="I9" s="24"/>
      <c r="J9" s="24"/>
      <c r="K9" s="13" t="s">
        <v>217</v>
      </c>
      <c r="L9" s="13">
        <v>2053</v>
      </c>
      <c r="M9" s="13">
        <v>954</v>
      </c>
      <c r="Q9" s="13" t="s">
        <v>217</v>
      </c>
      <c r="R9" s="13">
        <v>1969</v>
      </c>
      <c r="S9" s="13">
        <v>494</v>
      </c>
    </row>
    <row r="10" spans="2:19" x14ac:dyDescent="0.25">
      <c r="B10" s="27" t="s">
        <v>37</v>
      </c>
      <c r="C10" s="24"/>
      <c r="D10" s="24"/>
      <c r="E10" s="28"/>
      <c r="F10" s="24"/>
      <c r="G10" s="24"/>
      <c r="H10" s="24"/>
      <c r="I10" s="24"/>
      <c r="J10" s="24"/>
      <c r="K10" s="13" t="s">
        <v>218</v>
      </c>
      <c r="L10" s="13">
        <v>2240</v>
      </c>
      <c r="M10" s="13">
        <v>880</v>
      </c>
      <c r="Q10" s="13" t="s">
        <v>218</v>
      </c>
      <c r="R10" s="13">
        <v>1591</v>
      </c>
      <c r="S10" s="13">
        <v>734.8</v>
      </c>
    </row>
    <row r="11" spans="2:19" x14ac:dyDescent="0.25">
      <c r="B11" s="29" t="s">
        <v>38</v>
      </c>
      <c r="C11" s="30"/>
      <c r="D11" s="30"/>
      <c r="E11" s="19"/>
      <c r="F11" s="24"/>
      <c r="G11" s="24"/>
      <c r="H11" s="24"/>
      <c r="I11" s="24"/>
      <c r="J11" s="24"/>
      <c r="K11" s="13" t="s">
        <v>219</v>
      </c>
      <c r="L11" s="13">
        <v>2136</v>
      </c>
      <c r="M11" s="13">
        <v>1071</v>
      </c>
      <c r="Q11" s="13" t="s">
        <v>219</v>
      </c>
      <c r="R11" s="13">
        <v>1592</v>
      </c>
      <c r="S11" s="13">
        <v>654.76</v>
      </c>
    </row>
    <row r="12" spans="2:19" x14ac:dyDescent="0.25">
      <c r="K12" s="13" t="s">
        <v>220</v>
      </c>
      <c r="L12" s="13">
        <v>2407</v>
      </c>
      <c r="M12" s="13">
        <v>900</v>
      </c>
      <c r="Q12" s="13" t="s">
        <v>220</v>
      </c>
      <c r="R12" s="13">
        <v>2190</v>
      </c>
      <c r="S12" s="13">
        <v>740.8</v>
      </c>
    </row>
    <row r="13" spans="2:19" x14ac:dyDescent="0.25">
      <c r="K13" s="13" t="s">
        <v>146</v>
      </c>
      <c r="L13" s="13">
        <v>1645</v>
      </c>
      <c r="M13" s="13">
        <v>914</v>
      </c>
      <c r="Q13" s="13" t="s">
        <v>146</v>
      </c>
      <c r="R13" s="13">
        <v>1504</v>
      </c>
      <c r="S13" s="13">
        <v>689</v>
      </c>
    </row>
    <row r="14" spans="2:19" x14ac:dyDescent="0.25">
      <c r="K14" s="13" t="s">
        <v>147</v>
      </c>
      <c r="L14" s="13">
        <v>1914</v>
      </c>
      <c r="M14" s="13">
        <v>696</v>
      </c>
      <c r="Q14" s="13" t="s">
        <v>147</v>
      </c>
      <c r="R14" s="13">
        <v>1767</v>
      </c>
      <c r="S14" s="13">
        <v>712</v>
      </c>
    </row>
    <row r="15" spans="2:19" ht="15.75" thickBot="1" x14ac:dyDescent="0.3">
      <c r="K15" s="13" t="s">
        <v>221</v>
      </c>
      <c r="L15" s="13">
        <v>2162</v>
      </c>
      <c r="M15" s="13">
        <v>752</v>
      </c>
      <c r="Q15" s="13" t="s">
        <v>221</v>
      </c>
      <c r="R15" s="13">
        <v>1507</v>
      </c>
      <c r="S15" s="13">
        <v>585</v>
      </c>
    </row>
    <row r="16" spans="2:19" ht="15.75" thickBot="1" x14ac:dyDescent="0.3">
      <c r="B16" s="5"/>
      <c r="C16" s="7" t="s">
        <v>0</v>
      </c>
      <c r="D16" s="8"/>
      <c r="E16" s="7" t="s">
        <v>1</v>
      </c>
      <c r="F16" s="12"/>
      <c r="K16" s="13" t="s">
        <v>222</v>
      </c>
      <c r="L16" s="13">
        <v>1401</v>
      </c>
      <c r="M16" s="13">
        <v>661</v>
      </c>
      <c r="Q16" s="13" t="s">
        <v>222</v>
      </c>
      <c r="R16" s="13">
        <v>912</v>
      </c>
      <c r="S16" s="13">
        <v>581</v>
      </c>
    </row>
    <row r="17" spans="2:19" ht="15.75" thickBot="1" x14ac:dyDescent="0.3">
      <c r="B17" s="3" t="s">
        <v>2</v>
      </c>
      <c r="C17" s="6" t="s">
        <v>3</v>
      </c>
      <c r="D17" s="6" t="s">
        <v>4</v>
      </c>
      <c r="E17" s="11" t="s">
        <v>3</v>
      </c>
      <c r="F17" s="228" t="s">
        <v>4</v>
      </c>
      <c r="G17" s="79"/>
      <c r="H17" s="79"/>
      <c r="I17" s="79"/>
      <c r="J17" s="79"/>
      <c r="K17" s="13" t="s">
        <v>223</v>
      </c>
      <c r="L17" s="247">
        <v>1062.25</v>
      </c>
      <c r="M17" s="247">
        <v>551.55999999999995</v>
      </c>
      <c r="Q17" s="13" t="s">
        <v>223</v>
      </c>
      <c r="R17" s="13">
        <v>1188</v>
      </c>
      <c r="S17" s="13">
        <v>619</v>
      </c>
    </row>
    <row r="18" spans="2:19" x14ac:dyDescent="0.25">
      <c r="B18" s="1" t="s">
        <v>5</v>
      </c>
      <c r="C18" s="2">
        <v>35.24</v>
      </c>
      <c r="D18" s="2">
        <v>15.8</v>
      </c>
      <c r="E18" s="9">
        <v>29.8</v>
      </c>
      <c r="F18" s="229">
        <v>27.247</v>
      </c>
      <c r="G18" s="79"/>
      <c r="H18" s="79"/>
      <c r="I18" s="79"/>
      <c r="J18" s="79"/>
      <c r="K18" s="13" t="s">
        <v>224</v>
      </c>
      <c r="L18" s="13">
        <v>799.1</v>
      </c>
      <c r="M18" s="13">
        <v>599.76</v>
      </c>
      <c r="Q18" s="13" t="s">
        <v>224</v>
      </c>
      <c r="R18" s="13">
        <v>1021</v>
      </c>
      <c r="S18" s="13">
        <v>545</v>
      </c>
    </row>
    <row r="19" spans="2:19" ht="15.75" thickBot="1" x14ac:dyDescent="0.3">
      <c r="B19" s="3" t="s">
        <v>6</v>
      </c>
      <c r="C19" s="4">
        <v>43.99</v>
      </c>
      <c r="D19" s="4">
        <v>16.02</v>
      </c>
      <c r="E19" s="10">
        <v>42.17</v>
      </c>
      <c r="F19" s="230">
        <v>30.89</v>
      </c>
      <c r="G19" s="79"/>
      <c r="H19" s="79"/>
      <c r="I19" s="79"/>
      <c r="J19" s="79"/>
      <c r="K19" s="13" t="s">
        <v>225</v>
      </c>
      <c r="L19" s="13">
        <v>1366</v>
      </c>
      <c r="M19" s="13">
        <v>644.85</v>
      </c>
      <c r="Q19" s="13" t="s">
        <v>225</v>
      </c>
      <c r="R19" s="13">
        <v>726</v>
      </c>
      <c r="S19" s="13">
        <v>514</v>
      </c>
    </row>
    <row r="20" spans="2:19" x14ac:dyDescent="0.25">
      <c r="G20" s="79"/>
      <c r="H20" s="79"/>
      <c r="I20" s="79"/>
      <c r="J20" s="79"/>
      <c r="K20" s="83" t="s">
        <v>226</v>
      </c>
      <c r="L20" s="13">
        <f>SUM(L8:L19)</f>
        <v>20445.349999999999</v>
      </c>
      <c r="M20" s="13">
        <f>SUM(M8:M19)</f>
        <v>9390.17</v>
      </c>
      <c r="Q20" s="83" t="s">
        <v>208</v>
      </c>
      <c r="R20" s="13">
        <f>SUM(R8:R19)</f>
        <v>17978</v>
      </c>
      <c r="S20" s="13">
        <f>SUM(S8:S19)</f>
        <v>7463.36</v>
      </c>
    </row>
    <row r="21" spans="2:19" x14ac:dyDescent="0.25">
      <c r="G21" s="79"/>
      <c r="H21" s="79"/>
      <c r="I21" s="79"/>
      <c r="J21" s="79"/>
      <c r="K21" s="13" t="s">
        <v>227</v>
      </c>
      <c r="L21" s="13">
        <f>L20+M20</f>
        <v>29835.519999999997</v>
      </c>
      <c r="Q21" s="13" t="s">
        <v>227</v>
      </c>
      <c r="R21" s="13">
        <f>R20+S20</f>
        <v>25441.360000000001</v>
      </c>
    </row>
    <row r="22" spans="2:19" ht="25.5" x14ac:dyDescent="0.6">
      <c r="B22" s="45" t="s">
        <v>71</v>
      </c>
      <c r="C22" s="45"/>
      <c r="D22" s="45"/>
      <c r="G22" s="79"/>
      <c r="H22" s="79"/>
      <c r="I22" s="79"/>
      <c r="J22" s="79"/>
    </row>
    <row r="23" spans="2:19" x14ac:dyDescent="0.25">
      <c r="B23" s="44">
        <v>42461</v>
      </c>
      <c r="G23" s="79"/>
      <c r="H23" s="79"/>
      <c r="I23" s="79"/>
      <c r="J23" s="79"/>
    </row>
    <row r="24" spans="2:19" ht="75" x14ac:dyDescent="0.25">
      <c r="B24" s="33" t="s">
        <v>2</v>
      </c>
      <c r="C24" s="33" t="s">
        <v>43</v>
      </c>
      <c r="D24" s="33" t="s">
        <v>44</v>
      </c>
      <c r="E24" s="33" t="s">
        <v>45</v>
      </c>
      <c r="F24" s="231" t="s">
        <v>46</v>
      </c>
      <c r="G24" s="79"/>
      <c r="H24" s="240"/>
      <c r="I24" s="240"/>
      <c r="J24" s="240"/>
      <c r="N24" s="248" t="s">
        <v>228</v>
      </c>
      <c r="O24" s="46">
        <f>(L21-R21)/L21*100</f>
        <v>14.72794843193615</v>
      </c>
    </row>
    <row r="25" spans="2:19" x14ac:dyDescent="0.25">
      <c r="B25" s="34" t="s">
        <v>47</v>
      </c>
      <c r="C25" s="34">
        <v>42471</v>
      </c>
      <c r="D25" s="33" t="s">
        <v>51</v>
      </c>
      <c r="E25" s="33">
        <v>25.272999999999996</v>
      </c>
      <c r="F25" s="231">
        <v>18.16</v>
      </c>
      <c r="G25" s="79"/>
      <c r="H25" s="240"/>
      <c r="I25" s="239"/>
      <c r="J25" s="239"/>
      <c r="K25" s="240"/>
      <c r="L25" s="240"/>
      <c r="M25" s="79"/>
      <c r="N25" s="79"/>
      <c r="O25" s="79"/>
      <c r="P25" s="79"/>
      <c r="Q25" s="79"/>
    </row>
    <row r="26" spans="2:19" x14ac:dyDescent="0.25">
      <c r="B26" s="33" t="s">
        <v>47</v>
      </c>
      <c r="C26" s="35">
        <v>42491</v>
      </c>
      <c r="D26" s="35">
        <v>42500</v>
      </c>
      <c r="E26" s="33">
        <v>32.21</v>
      </c>
      <c r="F26" s="232">
        <v>19.062000000000001</v>
      </c>
      <c r="G26" s="79"/>
      <c r="H26" s="240"/>
      <c r="I26" s="239"/>
      <c r="J26" s="239"/>
      <c r="K26" s="240"/>
      <c r="L26" s="240"/>
      <c r="M26" s="79"/>
      <c r="N26" s="79"/>
      <c r="O26" s="79"/>
      <c r="P26" s="79"/>
      <c r="Q26" s="79"/>
    </row>
    <row r="27" spans="2:19" x14ac:dyDescent="0.25">
      <c r="B27" s="33" t="s">
        <v>47</v>
      </c>
      <c r="C27" s="37" t="s">
        <v>52</v>
      </c>
      <c r="D27" s="37" t="s">
        <v>53</v>
      </c>
      <c r="E27" s="36">
        <v>30.837499999999999</v>
      </c>
      <c r="F27" s="232">
        <v>12.254999999999999</v>
      </c>
      <c r="G27" s="79"/>
      <c r="H27" s="240"/>
      <c r="I27" s="242"/>
      <c r="J27" s="242"/>
      <c r="K27" s="240"/>
      <c r="L27" s="240"/>
      <c r="M27" s="79"/>
      <c r="N27" s="79"/>
      <c r="O27" s="79"/>
      <c r="P27" s="79"/>
      <c r="Q27" s="79"/>
    </row>
    <row r="28" spans="2:19" x14ac:dyDescent="0.25">
      <c r="B28" s="33" t="s">
        <v>47</v>
      </c>
      <c r="C28" s="37" t="s">
        <v>54</v>
      </c>
      <c r="D28" s="37" t="s">
        <v>55</v>
      </c>
      <c r="E28" s="36">
        <v>40.49</v>
      </c>
      <c r="F28" s="232">
        <v>17.73</v>
      </c>
      <c r="G28" s="79"/>
      <c r="H28" s="240"/>
      <c r="I28" s="242"/>
      <c r="J28" s="242"/>
      <c r="K28" s="240"/>
      <c r="L28" s="240"/>
      <c r="M28" s="79"/>
      <c r="N28" s="79"/>
      <c r="O28" s="79"/>
      <c r="P28" s="79"/>
      <c r="Q28" s="79"/>
    </row>
    <row r="29" spans="2:19" x14ac:dyDescent="0.25">
      <c r="B29" s="33" t="s">
        <v>47</v>
      </c>
      <c r="C29" s="38">
        <v>42467</v>
      </c>
      <c r="D29" s="38">
        <v>42650</v>
      </c>
      <c r="E29" s="39">
        <v>33.078333333333333</v>
      </c>
      <c r="F29" s="233">
        <v>14.628333333333336</v>
      </c>
      <c r="G29" s="79"/>
      <c r="H29" s="240"/>
      <c r="I29" s="242"/>
      <c r="J29" s="242"/>
      <c r="K29" s="240"/>
      <c r="L29" s="240"/>
      <c r="M29" s="79"/>
      <c r="N29" s="79"/>
      <c r="O29" s="79"/>
      <c r="P29" s="79"/>
      <c r="Q29" s="79"/>
    </row>
    <row r="30" spans="2:19" x14ac:dyDescent="0.25">
      <c r="B30" s="33" t="s">
        <v>47</v>
      </c>
      <c r="C30" s="38" t="s">
        <v>56</v>
      </c>
      <c r="D30" s="38">
        <v>42584</v>
      </c>
      <c r="E30" s="39">
        <v>32.734000000000002</v>
      </c>
      <c r="F30" s="233">
        <v>14.5632</v>
      </c>
      <c r="G30" s="79"/>
      <c r="H30" s="240"/>
      <c r="I30" s="242"/>
      <c r="J30" s="242"/>
      <c r="K30" s="240"/>
      <c r="L30" s="240"/>
      <c r="M30" s="79"/>
      <c r="N30" s="79"/>
      <c r="O30" s="79"/>
      <c r="P30" s="79"/>
      <c r="Q30" s="79"/>
    </row>
    <row r="31" spans="2:19" x14ac:dyDescent="0.25">
      <c r="B31" s="33" t="s">
        <v>47</v>
      </c>
      <c r="C31" s="38">
        <v>42591</v>
      </c>
      <c r="D31" s="38" t="s">
        <v>57</v>
      </c>
      <c r="E31" s="39">
        <v>49.872</v>
      </c>
      <c r="F31" s="233">
        <v>13.554625</v>
      </c>
      <c r="G31" s="79"/>
      <c r="H31" s="240"/>
      <c r="I31" s="242"/>
      <c r="J31" s="242"/>
      <c r="K31" s="240"/>
      <c r="L31" s="240"/>
      <c r="M31" s="79"/>
      <c r="N31" s="79"/>
      <c r="O31" s="79"/>
      <c r="P31" s="79"/>
      <c r="Q31" s="79"/>
    </row>
    <row r="32" spans="2:19" x14ac:dyDescent="0.25">
      <c r="B32" s="33" t="s">
        <v>47</v>
      </c>
      <c r="C32" s="38">
        <v>42614</v>
      </c>
      <c r="D32" s="38">
        <v>42621</v>
      </c>
      <c r="E32" s="39">
        <v>35.862250000000003</v>
      </c>
      <c r="F32" s="234">
        <v>14.815250000000001</v>
      </c>
      <c r="G32" s="79"/>
      <c r="H32" s="240"/>
      <c r="I32" s="242"/>
      <c r="J32" s="242"/>
      <c r="K32" s="240"/>
      <c r="L32" s="240"/>
      <c r="M32" s="79"/>
      <c r="N32" s="79"/>
      <c r="O32" s="79"/>
      <c r="P32" s="79"/>
      <c r="Q32" s="79"/>
    </row>
    <row r="33" spans="2:17" x14ac:dyDescent="0.25">
      <c r="B33" s="33" t="s">
        <v>47</v>
      </c>
      <c r="C33" s="38" t="s">
        <v>58</v>
      </c>
      <c r="D33" s="38" t="s">
        <v>59</v>
      </c>
      <c r="E33" s="33">
        <v>27.62</v>
      </c>
      <c r="F33" s="235">
        <v>13.41</v>
      </c>
      <c r="G33" s="79"/>
      <c r="H33" s="243"/>
      <c r="I33" s="242"/>
      <c r="J33" s="242"/>
      <c r="K33" s="240"/>
      <c r="L33" s="240"/>
      <c r="M33" s="79"/>
      <c r="N33" s="79"/>
      <c r="O33" s="79"/>
      <c r="P33" s="79"/>
      <c r="Q33" s="79"/>
    </row>
    <row r="34" spans="2:17" x14ac:dyDescent="0.25">
      <c r="B34" s="33" t="s">
        <v>47</v>
      </c>
      <c r="C34" s="38" t="s">
        <v>60</v>
      </c>
      <c r="D34" s="38">
        <v>42649</v>
      </c>
      <c r="E34" s="33">
        <v>27.742000000000004</v>
      </c>
      <c r="F34" s="231">
        <v>15.03</v>
      </c>
      <c r="G34" s="79"/>
      <c r="H34" s="240"/>
      <c r="I34" s="242"/>
      <c r="J34" s="242"/>
      <c r="K34" s="240"/>
      <c r="L34" s="240"/>
      <c r="M34" s="79"/>
      <c r="N34" s="79"/>
      <c r="O34" s="79"/>
      <c r="P34" s="79"/>
      <c r="Q34" s="79"/>
    </row>
    <row r="35" spans="2:17" x14ac:dyDescent="0.25">
      <c r="B35" s="33" t="s">
        <v>47</v>
      </c>
      <c r="C35" s="38">
        <v>42653</v>
      </c>
      <c r="D35" s="38" t="s">
        <v>61</v>
      </c>
      <c r="E35" s="33">
        <v>42.73</v>
      </c>
      <c r="F35" s="231">
        <v>15.84</v>
      </c>
      <c r="G35" s="79"/>
      <c r="H35" s="240"/>
      <c r="I35" s="242"/>
      <c r="J35" s="242"/>
      <c r="K35" s="240"/>
      <c r="L35" s="240"/>
      <c r="M35" s="79"/>
      <c r="N35" s="79"/>
      <c r="O35" s="79"/>
      <c r="P35" s="79"/>
      <c r="Q35" s="79"/>
    </row>
    <row r="36" spans="2:17" x14ac:dyDescent="0.25">
      <c r="B36" s="33" t="s">
        <v>47</v>
      </c>
      <c r="C36" s="38" t="s">
        <v>62</v>
      </c>
      <c r="D36" s="38" t="s">
        <v>63</v>
      </c>
      <c r="E36" s="39">
        <v>43.37</v>
      </c>
      <c r="F36" s="233">
        <v>18.114625000000004</v>
      </c>
      <c r="G36" s="79"/>
      <c r="H36" s="240"/>
      <c r="I36" s="240"/>
      <c r="J36" s="240"/>
      <c r="K36" s="240"/>
      <c r="L36" s="240"/>
      <c r="M36" s="79"/>
      <c r="N36" s="79"/>
      <c r="O36" s="79"/>
      <c r="P36" s="79"/>
      <c r="Q36" s="79"/>
    </row>
    <row r="37" spans="2:17" x14ac:dyDescent="0.25">
      <c r="B37" s="33" t="s">
        <v>47</v>
      </c>
      <c r="C37" s="38">
        <v>42681</v>
      </c>
      <c r="D37" s="38" t="s">
        <v>64</v>
      </c>
      <c r="E37" s="33">
        <v>36.42</v>
      </c>
      <c r="F37" s="231">
        <v>18.329999999999998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 x14ac:dyDescent="0.25">
      <c r="B38" s="33"/>
      <c r="C38" s="38"/>
      <c r="D38" s="38" t="s">
        <v>48</v>
      </c>
      <c r="E38" s="33">
        <f>AVERAGE(E25:E37)</f>
        <v>35.249160256410264</v>
      </c>
      <c r="F38" s="231">
        <f>AVERAGE(F25:F37)</f>
        <v>15.807156410256413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 x14ac:dyDescent="0.25">
      <c r="B39" s="40"/>
      <c r="C39" s="41"/>
      <c r="D39" s="41"/>
      <c r="E39" s="40"/>
      <c r="F39" s="40"/>
      <c r="G39" s="79"/>
      <c r="H39" s="79"/>
      <c r="I39" s="244"/>
      <c r="J39" s="241"/>
      <c r="K39" s="79"/>
      <c r="L39" s="79"/>
      <c r="M39" s="79"/>
      <c r="N39" s="79"/>
      <c r="O39" s="79"/>
      <c r="P39" s="79"/>
      <c r="Q39" s="79"/>
    </row>
    <row r="40" spans="2:17" x14ac:dyDescent="0.25">
      <c r="B40" s="42" t="s">
        <v>65</v>
      </c>
      <c r="C40" s="43"/>
      <c r="D40" s="43"/>
      <c r="E40" s="42"/>
      <c r="F40" s="42"/>
      <c r="G40" s="79"/>
      <c r="H40" s="79"/>
      <c r="I40" s="244"/>
      <c r="J40" s="241"/>
      <c r="K40" s="79"/>
      <c r="L40" s="79"/>
      <c r="M40" s="79"/>
      <c r="N40" s="79"/>
      <c r="O40" s="79"/>
      <c r="P40" s="79"/>
      <c r="Q40" s="79"/>
    </row>
    <row r="41" spans="2:17" x14ac:dyDescent="0.25">
      <c r="B41" s="33" t="s">
        <v>47</v>
      </c>
      <c r="C41" s="38" t="s">
        <v>66</v>
      </c>
      <c r="D41" s="38" t="s">
        <v>67</v>
      </c>
      <c r="E41" s="33">
        <v>35.56</v>
      </c>
      <c r="F41" s="231">
        <v>25.37</v>
      </c>
      <c r="G41" s="79"/>
      <c r="H41" s="79"/>
      <c r="I41" s="244"/>
      <c r="J41" s="241"/>
      <c r="K41" s="79"/>
      <c r="L41" s="244"/>
      <c r="M41" s="79"/>
      <c r="N41" s="79"/>
      <c r="O41" s="79"/>
      <c r="P41" s="79"/>
      <c r="Q41" s="79"/>
    </row>
    <row r="42" spans="2:17" x14ac:dyDescent="0.25">
      <c r="B42" s="33" t="s">
        <v>47</v>
      </c>
      <c r="C42" s="38">
        <v>42706</v>
      </c>
      <c r="D42" s="38">
        <v>42710</v>
      </c>
      <c r="E42" s="39">
        <v>37.525428571428598</v>
      </c>
      <c r="F42" s="233">
        <v>27.835571428571427</v>
      </c>
      <c r="G42" s="79"/>
      <c r="H42" s="79"/>
      <c r="I42" s="244"/>
      <c r="J42" s="241"/>
      <c r="K42" s="79"/>
      <c r="L42" s="79"/>
      <c r="M42" s="79"/>
      <c r="N42" s="79"/>
      <c r="O42" s="79"/>
      <c r="P42" s="79"/>
      <c r="Q42" s="79"/>
    </row>
    <row r="43" spans="2:17" x14ac:dyDescent="0.25">
      <c r="B43" s="33" t="s">
        <v>47</v>
      </c>
      <c r="C43" s="34">
        <v>42714</v>
      </c>
      <c r="D43" s="34">
        <v>42718</v>
      </c>
      <c r="E43" s="60">
        <v>29.486000000000001</v>
      </c>
      <c r="F43" s="236">
        <v>27.247</v>
      </c>
      <c r="G43" s="79"/>
      <c r="H43" s="79"/>
      <c r="I43" s="244"/>
      <c r="J43" s="241"/>
      <c r="K43" s="79"/>
      <c r="L43" s="79"/>
      <c r="M43" s="79"/>
      <c r="N43" s="79"/>
      <c r="O43" s="79"/>
      <c r="P43" s="79"/>
      <c r="Q43" s="79"/>
    </row>
    <row r="44" spans="2:17" x14ac:dyDescent="0.25">
      <c r="B44" s="33"/>
      <c r="C44" s="33"/>
      <c r="D44" s="33" t="s">
        <v>48</v>
      </c>
      <c r="E44" s="33">
        <f>AVERAGE(E41:E43)</f>
        <v>34.190476190476197</v>
      </c>
      <c r="F44" s="231">
        <f>AVERAGE(F41:F43)</f>
        <v>26.817523809523809</v>
      </c>
      <c r="G44" s="79"/>
      <c r="H44" s="79"/>
      <c r="I44" s="244"/>
      <c r="J44" s="241"/>
      <c r="K44" s="79"/>
      <c r="L44" s="79"/>
      <c r="M44" s="79"/>
      <c r="N44" s="79"/>
      <c r="O44" s="79"/>
      <c r="P44" s="79"/>
      <c r="Q44" s="79"/>
    </row>
    <row r="45" spans="2:17" x14ac:dyDescent="0.25">
      <c r="B45" s="33" t="s">
        <v>49</v>
      </c>
      <c r="C45" s="38" t="s">
        <v>68</v>
      </c>
      <c r="D45" s="38" t="s">
        <v>69</v>
      </c>
      <c r="E45" s="33">
        <v>42.51</v>
      </c>
      <c r="F45" s="237">
        <v>25.3</v>
      </c>
      <c r="G45" s="79"/>
      <c r="H45" s="79"/>
      <c r="I45" s="244"/>
      <c r="J45" s="241"/>
      <c r="K45" s="79"/>
      <c r="L45" s="79"/>
      <c r="M45" s="79"/>
      <c r="N45" s="79"/>
      <c r="O45" s="79"/>
      <c r="P45" s="79"/>
      <c r="Q45" s="79"/>
    </row>
    <row r="46" spans="2:17" x14ac:dyDescent="0.25">
      <c r="B46" s="33" t="s">
        <v>50</v>
      </c>
      <c r="C46" s="38" t="s">
        <v>70</v>
      </c>
      <c r="D46" s="38">
        <v>42705</v>
      </c>
      <c r="E46" s="33">
        <v>42.02</v>
      </c>
      <c r="F46" s="237">
        <v>34</v>
      </c>
      <c r="G46" s="79"/>
      <c r="H46" s="79"/>
      <c r="I46" s="244"/>
      <c r="J46" s="241"/>
      <c r="K46" s="79"/>
      <c r="L46" s="79"/>
      <c r="M46" s="79"/>
      <c r="N46" s="79"/>
      <c r="O46" s="79"/>
      <c r="P46" s="79"/>
      <c r="Q46" s="79"/>
    </row>
    <row r="47" spans="2:17" x14ac:dyDescent="0.25">
      <c r="B47" s="33" t="s">
        <v>50</v>
      </c>
      <c r="C47" s="38">
        <v>42563</v>
      </c>
      <c r="D47" s="34">
        <v>42718</v>
      </c>
      <c r="E47" s="33">
        <v>41.99</v>
      </c>
      <c r="F47" s="237">
        <v>33.380000000000003</v>
      </c>
      <c r="G47" s="79"/>
      <c r="H47" s="79"/>
      <c r="I47" s="244"/>
      <c r="J47" s="241"/>
      <c r="K47" s="79"/>
      <c r="L47" s="79"/>
      <c r="M47" s="79"/>
      <c r="N47" s="79"/>
      <c r="O47" s="79"/>
      <c r="P47" s="79"/>
      <c r="Q47" s="79"/>
    </row>
    <row r="48" spans="2:17" x14ac:dyDescent="0.25">
      <c r="B48" s="33"/>
      <c r="C48" s="33"/>
      <c r="D48" s="33" t="s">
        <v>48</v>
      </c>
      <c r="E48" s="39">
        <f>AVERAGE(E45:E47)</f>
        <v>42.173333333333339</v>
      </c>
      <c r="F48" s="238">
        <f>AVERAGE(F45:F47)</f>
        <v>30.893333333333334</v>
      </c>
      <c r="G48" s="79"/>
      <c r="H48" s="79"/>
      <c r="I48" s="244"/>
      <c r="J48" s="241"/>
      <c r="K48" s="79"/>
      <c r="L48" s="79"/>
      <c r="M48" s="79"/>
      <c r="N48" s="79"/>
      <c r="O48" s="79"/>
      <c r="P48" s="79"/>
      <c r="Q48" s="79"/>
    </row>
    <row r="49" spans="7:17" x14ac:dyDescent="0.25">
      <c r="G49" s="79"/>
      <c r="H49" s="79"/>
      <c r="I49" s="244"/>
      <c r="J49" s="241"/>
      <c r="K49" s="79"/>
      <c r="L49" s="79"/>
      <c r="M49" s="79"/>
      <c r="N49" s="79"/>
      <c r="O49" s="79"/>
      <c r="P49" s="79"/>
      <c r="Q49" s="79"/>
    </row>
    <row r="50" spans="7:17" x14ac:dyDescent="0.25">
      <c r="G50" s="79"/>
      <c r="H50" s="79"/>
      <c r="I50" s="244"/>
      <c r="J50" s="241"/>
      <c r="K50" s="79"/>
      <c r="L50" s="244"/>
      <c r="M50" s="79"/>
      <c r="N50" s="79"/>
      <c r="O50" s="79"/>
      <c r="P50" s="79"/>
      <c r="Q50" s="79"/>
    </row>
    <row r="51" spans="7:17" x14ac:dyDescent="0.25">
      <c r="G51" s="79"/>
      <c r="H51" s="79"/>
      <c r="I51" s="244"/>
      <c r="J51" s="241"/>
      <c r="K51" s="79"/>
      <c r="L51" s="79"/>
      <c r="M51" s="79"/>
      <c r="N51" s="79"/>
      <c r="O51" s="79"/>
      <c r="P51" s="79"/>
      <c r="Q51" s="79"/>
    </row>
    <row r="52" spans="7:17" x14ac:dyDescent="0.25">
      <c r="G52" s="79"/>
      <c r="H52" s="79"/>
      <c r="I52" s="244"/>
      <c r="J52" s="241"/>
      <c r="K52" s="79"/>
      <c r="L52" s="79"/>
      <c r="M52" s="79"/>
      <c r="N52" s="79"/>
      <c r="O52" s="79"/>
      <c r="P52" s="79"/>
      <c r="Q52" s="79"/>
    </row>
    <row r="53" spans="7:17" x14ac:dyDescent="0.25">
      <c r="G53" s="79"/>
      <c r="H53" s="79"/>
      <c r="I53" s="244"/>
      <c r="J53" s="241"/>
      <c r="K53" s="79"/>
      <c r="L53" s="79"/>
      <c r="M53" s="79"/>
      <c r="N53" s="79"/>
      <c r="O53" s="79"/>
      <c r="P53" s="79"/>
      <c r="Q53" s="79"/>
    </row>
    <row r="54" spans="7:17" x14ac:dyDescent="0.25">
      <c r="G54" s="79"/>
      <c r="H54" s="79"/>
      <c r="I54" s="244"/>
      <c r="J54" s="241"/>
      <c r="K54" s="79"/>
      <c r="L54" s="79"/>
      <c r="M54" s="79"/>
      <c r="N54" s="79"/>
      <c r="O54" s="79"/>
      <c r="P54" s="79"/>
      <c r="Q54" s="79"/>
    </row>
    <row r="55" spans="7:17" x14ac:dyDescent="0.25">
      <c r="G55" s="79"/>
      <c r="H55" s="79"/>
      <c r="I55" s="244"/>
      <c r="J55" s="241"/>
      <c r="K55" s="79"/>
      <c r="L55" s="79"/>
      <c r="M55" s="79"/>
      <c r="N55" s="79"/>
      <c r="O55" s="79"/>
      <c r="P55" s="79"/>
      <c r="Q55" s="79"/>
    </row>
    <row r="56" spans="7:17" x14ac:dyDescent="0.25">
      <c r="G56" s="79"/>
      <c r="H56" s="79"/>
      <c r="I56" s="244"/>
      <c r="J56" s="241"/>
      <c r="K56" s="79"/>
      <c r="L56" s="79"/>
      <c r="M56" s="79"/>
      <c r="N56" s="79"/>
      <c r="O56" s="79"/>
      <c r="P56" s="79"/>
      <c r="Q56" s="79"/>
    </row>
    <row r="57" spans="7:17" x14ac:dyDescent="0.25">
      <c r="G57" s="79"/>
      <c r="H57" s="79"/>
      <c r="I57" s="244"/>
      <c r="J57" s="241"/>
      <c r="K57" s="79"/>
      <c r="L57" s="79"/>
      <c r="M57" s="79"/>
      <c r="N57" s="79"/>
      <c r="O57" s="79"/>
      <c r="P57" s="79"/>
      <c r="Q57" s="79"/>
    </row>
    <row r="58" spans="7:17" x14ac:dyDescent="0.25">
      <c r="G58" s="79"/>
      <c r="H58" s="79"/>
      <c r="I58" s="244"/>
      <c r="J58" s="241"/>
      <c r="K58" s="79"/>
      <c r="L58" s="79"/>
      <c r="M58" s="79"/>
      <c r="N58" s="79"/>
      <c r="O58" s="79"/>
      <c r="P58" s="79"/>
      <c r="Q58" s="79"/>
    </row>
    <row r="59" spans="7:17" x14ac:dyDescent="0.25">
      <c r="G59" s="79"/>
      <c r="H59" s="79"/>
      <c r="I59" s="244"/>
      <c r="J59" s="241"/>
      <c r="K59" s="79"/>
      <c r="L59" s="79"/>
      <c r="M59" s="79"/>
      <c r="N59" s="79"/>
      <c r="O59" s="79"/>
      <c r="P59" s="79"/>
      <c r="Q59" s="79"/>
    </row>
    <row r="60" spans="7:17" x14ac:dyDescent="0.25">
      <c r="G60" s="79"/>
      <c r="H60" s="79"/>
      <c r="I60" s="244"/>
      <c r="J60" s="241"/>
      <c r="K60" s="79"/>
      <c r="L60" s="79"/>
      <c r="M60" s="79"/>
      <c r="N60" s="79"/>
      <c r="O60" s="79"/>
      <c r="P60" s="79"/>
      <c r="Q60" s="79"/>
    </row>
    <row r="61" spans="7:17" x14ac:dyDescent="0.25">
      <c r="G61" s="79"/>
      <c r="H61" s="79"/>
      <c r="I61" s="244"/>
      <c r="J61" s="241"/>
      <c r="K61" s="79"/>
      <c r="L61" s="79"/>
      <c r="M61" s="79"/>
      <c r="N61" s="79"/>
      <c r="O61" s="79"/>
      <c r="P61" s="79"/>
      <c r="Q61" s="79"/>
    </row>
    <row r="62" spans="7:17" x14ac:dyDescent="0.25">
      <c r="G62" s="79"/>
      <c r="H62" s="79"/>
      <c r="I62" s="244"/>
      <c r="J62" s="241"/>
      <c r="K62" s="79"/>
      <c r="L62" s="79"/>
      <c r="M62" s="79"/>
      <c r="N62" s="79"/>
      <c r="O62" s="79"/>
      <c r="P62" s="79"/>
      <c r="Q62" s="79"/>
    </row>
    <row r="63" spans="7:17" x14ac:dyDescent="0.25">
      <c r="G63" s="79"/>
      <c r="H63" s="79"/>
      <c r="I63" s="244"/>
      <c r="J63" s="241"/>
      <c r="K63" s="79"/>
      <c r="L63" s="79"/>
      <c r="M63" s="79"/>
      <c r="N63" s="79"/>
      <c r="O63" s="79"/>
      <c r="P63" s="79"/>
      <c r="Q63" s="79"/>
    </row>
    <row r="64" spans="7:17" x14ac:dyDescent="0.25">
      <c r="G64" s="79"/>
      <c r="H64" s="79"/>
      <c r="I64" s="244"/>
      <c r="J64" s="241"/>
      <c r="K64" s="79"/>
      <c r="L64" s="79"/>
      <c r="M64" s="79"/>
      <c r="N64" s="79"/>
      <c r="O64" s="79"/>
      <c r="P64" s="79"/>
      <c r="Q64" s="79"/>
    </row>
    <row r="65" spans="7:17" x14ac:dyDescent="0.25">
      <c r="G65" s="79"/>
      <c r="H65" s="79"/>
      <c r="I65" s="244"/>
      <c r="J65" s="241"/>
      <c r="K65" s="79"/>
      <c r="L65" s="244"/>
      <c r="M65" s="79"/>
      <c r="N65" s="79"/>
      <c r="O65" s="79"/>
      <c r="P65" s="79"/>
      <c r="Q65" s="79"/>
    </row>
    <row r="66" spans="7:17" x14ac:dyDescent="0.25">
      <c r="G66" s="79"/>
      <c r="H66" s="79"/>
      <c r="I66" s="244"/>
      <c r="J66" s="241"/>
      <c r="K66" s="79"/>
      <c r="L66" s="79"/>
      <c r="M66" s="79"/>
      <c r="N66" s="79"/>
      <c r="O66" s="79"/>
      <c r="P66" s="79"/>
      <c r="Q66" s="79"/>
    </row>
    <row r="67" spans="7:17" x14ac:dyDescent="0.25">
      <c r="G67" s="79"/>
      <c r="H67" s="79"/>
      <c r="I67" s="244"/>
      <c r="J67" s="241"/>
      <c r="K67" s="79"/>
      <c r="L67" s="79"/>
      <c r="M67" s="79"/>
      <c r="N67" s="79"/>
      <c r="O67" s="79"/>
      <c r="P67" s="79"/>
      <c r="Q67" s="79"/>
    </row>
    <row r="68" spans="7:17" x14ac:dyDescent="0.25">
      <c r="G68" s="79"/>
      <c r="H68" s="79"/>
      <c r="I68" s="244"/>
      <c r="J68" s="241"/>
      <c r="K68" s="79"/>
      <c r="L68" s="79"/>
      <c r="M68" s="79"/>
      <c r="N68" s="79"/>
      <c r="O68" s="79"/>
      <c r="P68" s="79"/>
      <c r="Q68" s="79"/>
    </row>
    <row r="69" spans="7:17" x14ac:dyDescent="0.25">
      <c r="G69" s="79"/>
      <c r="H69" s="79"/>
      <c r="I69" s="244"/>
      <c r="J69" s="241"/>
      <c r="K69" s="79"/>
      <c r="L69" s="244"/>
      <c r="M69" s="79"/>
      <c r="N69" s="79"/>
      <c r="O69" s="79"/>
      <c r="P69" s="79"/>
      <c r="Q69" s="79"/>
    </row>
    <row r="70" spans="7:17" x14ac:dyDescent="0.25"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7:17" x14ac:dyDescent="0.25">
      <c r="G71" s="79"/>
      <c r="H71" s="79"/>
      <c r="I71" s="244"/>
      <c r="J71" s="79"/>
      <c r="K71" s="79"/>
      <c r="L71" s="79"/>
      <c r="M71" s="79"/>
      <c r="N71" s="79"/>
      <c r="O71" s="79"/>
      <c r="P71" s="79"/>
      <c r="Q71" s="79"/>
    </row>
    <row r="72" spans="7:17" x14ac:dyDescent="0.25"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7:17" x14ac:dyDescent="0.25"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K22"/>
  <sheetViews>
    <sheetView topLeftCell="A13" workbookViewId="0">
      <selection activeCell="E22" sqref="E22"/>
    </sheetView>
  </sheetViews>
  <sheetFormatPr defaultRowHeight="15" x14ac:dyDescent="0.25"/>
  <cols>
    <col min="1" max="1" width="12" customWidth="1"/>
    <col min="2" max="2" width="20" customWidth="1"/>
    <col min="3" max="3" width="20.5703125" customWidth="1"/>
    <col min="4" max="4" width="15.7109375" customWidth="1"/>
    <col min="8" max="8" width="14.140625" customWidth="1"/>
  </cols>
  <sheetData>
    <row r="3" spans="1:8" x14ac:dyDescent="0.25">
      <c r="B3" t="s">
        <v>211</v>
      </c>
      <c r="H3" t="s">
        <v>210</v>
      </c>
    </row>
    <row r="4" spans="1:8" ht="15.75" thickBot="1" x14ac:dyDescent="0.3">
      <c r="C4" s="187" t="s">
        <v>212</v>
      </c>
      <c r="D4" s="182"/>
      <c r="H4" s="13" t="s">
        <v>212</v>
      </c>
    </row>
    <row r="5" spans="1:8" ht="28.5" customHeight="1" thickBot="1" x14ac:dyDescent="0.3">
      <c r="B5" s="184" t="s">
        <v>101</v>
      </c>
      <c r="C5" s="188" t="s">
        <v>209</v>
      </c>
      <c r="D5" s="182"/>
      <c r="G5" s="184" t="s">
        <v>101</v>
      </c>
      <c r="H5" s="188" t="s">
        <v>209</v>
      </c>
    </row>
    <row r="6" spans="1:8" x14ac:dyDescent="0.25">
      <c r="B6" s="185">
        <v>42095</v>
      </c>
      <c r="C6" s="51">
        <v>190</v>
      </c>
      <c r="D6" s="182"/>
      <c r="G6" s="185">
        <v>42461</v>
      </c>
      <c r="H6" s="51">
        <v>463</v>
      </c>
    </row>
    <row r="7" spans="1:8" x14ac:dyDescent="0.25">
      <c r="B7" s="185">
        <v>42125</v>
      </c>
      <c r="C7" s="51">
        <v>393</v>
      </c>
      <c r="D7" s="182"/>
      <c r="G7" s="186">
        <v>42491</v>
      </c>
      <c r="H7" s="51">
        <v>489</v>
      </c>
    </row>
    <row r="8" spans="1:8" x14ac:dyDescent="0.25">
      <c r="B8" s="185">
        <v>42156</v>
      </c>
      <c r="C8" s="51">
        <v>388</v>
      </c>
      <c r="D8" s="182"/>
      <c r="G8" s="186">
        <v>42522</v>
      </c>
      <c r="H8" s="51">
        <v>583</v>
      </c>
    </row>
    <row r="9" spans="1:8" x14ac:dyDescent="0.25">
      <c r="B9" s="185">
        <v>42186</v>
      </c>
      <c r="C9" s="51">
        <v>404</v>
      </c>
      <c r="D9" s="182"/>
      <c r="G9" s="186">
        <v>42552</v>
      </c>
      <c r="H9" s="51">
        <v>492.36</v>
      </c>
    </row>
    <row r="10" spans="1:8" x14ac:dyDescent="0.25">
      <c r="B10" s="185">
        <v>42217</v>
      </c>
      <c r="C10" s="51">
        <v>341</v>
      </c>
      <c r="D10" s="182"/>
      <c r="G10" s="186">
        <v>42583</v>
      </c>
      <c r="H10" s="51">
        <v>400</v>
      </c>
    </row>
    <row r="11" spans="1:8" x14ac:dyDescent="0.25">
      <c r="B11" s="185">
        <v>42248</v>
      </c>
      <c r="C11" s="51">
        <v>347</v>
      </c>
      <c r="D11" s="182"/>
      <c r="G11" s="186">
        <v>42614</v>
      </c>
      <c r="H11" s="51">
        <v>424</v>
      </c>
    </row>
    <row r="12" spans="1:8" x14ac:dyDescent="0.25">
      <c r="B12" s="185">
        <v>42278</v>
      </c>
      <c r="C12" s="51">
        <v>456</v>
      </c>
      <c r="D12" s="182"/>
      <c r="G12" s="186">
        <v>42644</v>
      </c>
      <c r="H12" s="51">
        <v>511</v>
      </c>
    </row>
    <row r="13" spans="1:8" x14ac:dyDescent="0.25">
      <c r="B13" s="185">
        <v>42309</v>
      </c>
      <c r="C13" s="51">
        <v>381</v>
      </c>
      <c r="D13" s="182"/>
      <c r="G13" s="186">
        <v>42675</v>
      </c>
      <c r="H13" s="51">
        <v>560</v>
      </c>
    </row>
    <row r="14" spans="1:8" x14ac:dyDescent="0.25">
      <c r="B14" s="185">
        <v>42339</v>
      </c>
      <c r="C14" s="51">
        <v>586</v>
      </c>
      <c r="D14" s="182"/>
      <c r="G14" s="186">
        <v>42705</v>
      </c>
      <c r="H14" s="51">
        <v>800</v>
      </c>
    </row>
    <row r="15" spans="1:8" x14ac:dyDescent="0.25">
      <c r="A15" s="44"/>
      <c r="B15" s="185">
        <v>42370</v>
      </c>
      <c r="C15" s="51">
        <v>609</v>
      </c>
      <c r="G15" s="190">
        <v>42736</v>
      </c>
      <c r="H15" s="191">
        <v>1100</v>
      </c>
    </row>
    <row r="16" spans="1:8" x14ac:dyDescent="0.25">
      <c r="A16" s="44"/>
      <c r="B16" s="189">
        <v>42401</v>
      </c>
      <c r="C16" s="13">
        <v>692</v>
      </c>
      <c r="G16" s="189">
        <v>42767</v>
      </c>
      <c r="H16" s="13">
        <v>783</v>
      </c>
    </row>
    <row r="17" spans="1:167" x14ac:dyDescent="0.25">
      <c r="A17" s="44"/>
      <c r="B17" s="189">
        <v>42430</v>
      </c>
      <c r="C17" s="13">
        <v>693</v>
      </c>
      <c r="G17" s="189">
        <v>42795</v>
      </c>
      <c r="H17" s="13">
        <v>680</v>
      </c>
    </row>
    <row r="18" spans="1:167" x14ac:dyDescent="0.25">
      <c r="A18" s="44"/>
      <c r="B18" s="13" t="s">
        <v>208</v>
      </c>
      <c r="C18" s="13">
        <f>SUM(C6:C17)</f>
        <v>5480</v>
      </c>
      <c r="D18" s="24"/>
      <c r="E18" s="24"/>
      <c r="F18" s="24"/>
      <c r="G18" s="13" t="s">
        <v>208</v>
      </c>
      <c r="H18" s="13">
        <f>SUM(H6:H17)</f>
        <v>7285.3600000000006</v>
      </c>
      <c r="I18" s="24"/>
      <c r="J18" s="24"/>
      <c r="K18" s="24"/>
      <c r="L18" s="24"/>
      <c r="M18" s="24"/>
      <c r="N18" s="24"/>
      <c r="O18" s="24"/>
      <c r="P18" s="24"/>
      <c r="Q18" s="24"/>
    </row>
    <row r="19" spans="1:167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S19" s="13"/>
      <c r="T19" s="13" t="s">
        <v>103</v>
      </c>
      <c r="U19" s="13"/>
      <c r="V19" s="13"/>
      <c r="Y19" s="13"/>
      <c r="Z19" s="13" t="s">
        <v>104</v>
      </c>
      <c r="AA19" s="13"/>
      <c r="AB19" s="13"/>
      <c r="AF19" s="13"/>
      <c r="AG19" s="13" t="s">
        <v>105</v>
      </c>
      <c r="AH19" s="13"/>
      <c r="AI19" s="13"/>
      <c r="AN19" s="13"/>
      <c r="AO19" s="13" t="s">
        <v>106</v>
      </c>
      <c r="AP19" s="13"/>
      <c r="AQ19" s="13"/>
      <c r="AS19" s="13"/>
      <c r="AT19" s="13" t="s">
        <v>107</v>
      </c>
      <c r="AU19" s="13"/>
      <c r="AV19" s="13"/>
      <c r="AX19" s="13"/>
      <c r="AY19" s="13" t="s">
        <v>108</v>
      </c>
      <c r="AZ19" s="13"/>
      <c r="BA19" s="13"/>
      <c r="BD19" s="13"/>
      <c r="BE19" s="13" t="s">
        <v>109</v>
      </c>
      <c r="BF19" s="13"/>
      <c r="BG19" s="13"/>
      <c r="BI19" s="13"/>
      <c r="BJ19" s="13" t="s">
        <v>110</v>
      </c>
      <c r="BK19" s="13"/>
      <c r="BL19" s="13"/>
      <c r="BN19" s="13"/>
      <c r="BO19" s="13" t="s">
        <v>111</v>
      </c>
      <c r="BP19" s="13"/>
      <c r="BQ19" s="13"/>
      <c r="BS19" s="13"/>
      <c r="BT19" s="13" t="s">
        <v>112</v>
      </c>
      <c r="BU19" s="13"/>
      <c r="BV19" s="13"/>
      <c r="BZ19" s="13"/>
      <c r="CA19" s="83" t="s">
        <v>113</v>
      </c>
      <c r="CB19" s="13"/>
      <c r="CC19" s="13"/>
      <c r="CE19" s="13"/>
      <c r="CF19" s="83" t="s">
        <v>114</v>
      </c>
      <c r="CG19" s="13"/>
      <c r="CH19" s="13"/>
      <c r="CJ19" s="13"/>
      <c r="CK19" s="83" t="s">
        <v>115</v>
      </c>
      <c r="CL19" s="13"/>
      <c r="CM19" s="13"/>
      <c r="CO19" s="13"/>
      <c r="CP19" s="83" t="s">
        <v>116</v>
      </c>
      <c r="CQ19" s="13"/>
      <c r="CR19" s="13"/>
      <c r="CT19" s="13"/>
      <c r="CU19" s="83" t="s">
        <v>117</v>
      </c>
      <c r="CV19" s="13"/>
      <c r="CW19" s="13"/>
      <c r="CY19" s="13"/>
      <c r="CZ19" s="83" t="s">
        <v>118</v>
      </c>
      <c r="DA19" s="13"/>
      <c r="DB19" s="13"/>
      <c r="DD19" s="13"/>
      <c r="DE19" s="83" t="s">
        <v>119</v>
      </c>
      <c r="DF19" s="13"/>
      <c r="DG19" s="13"/>
      <c r="DI19" s="13"/>
      <c r="DJ19" s="83" t="s">
        <v>120</v>
      </c>
      <c r="DK19" s="13"/>
      <c r="DL19" s="13"/>
      <c r="DN19" s="13"/>
      <c r="DO19" s="83" t="s">
        <v>121</v>
      </c>
      <c r="DP19" s="13"/>
      <c r="DQ19" s="13"/>
      <c r="DS19" s="13"/>
      <c r="DT19" s="13" t="s">
        <v>122</v>
      </c>
      <c r="DU19" s="13"/>
      <c r="DV19" s="13"/>
      <c r="DY19" s="13"/>
      <c r="DZ19" s="13" t="s">
        <v>123</v>
      </c>
      <c r="EA19" s="13"/>
      <c r="EB19" s="13"/>
      <c r="ED19" s="13"/>
      <c r="EE19" s="13" t="s">
        <v>124</v>
      </c>
      <c r="EF19" s="13"/>
      <c r="EG19" s="13"/>
      <c r="EI19" s="13"/>
      <c r="EJ19" s="13" t="s">
        <v>125</v>
      </c>
      <c r="EK19" s="13"/>
      <c r="EL19" s="13"/>
      <c r="EN19" s="13"/>
      <c r="EO19" s="13" t="s">
        <v>126</v>
      </c>
      <c r="EP19" s="13"/>
      <c r="EQ19" s="13"/>
      <c r="ES19" s="13"/>
      <c r="ET19" s="13" t="s">
        <v>127</v>
      </c>
      <c r="EU19" s="13"/>
      <c r="EV19" s="13"/>
      <c r="EX19" s="13"/>
      <c r="EY19" s="13" t="s">
        <v>128</v>
      </c>
      <c r="EZ19" s="13"/>
      <c r="FA19" s="13"/>
      <c r="FC19" s="13"/>
      <c r="FD19" s="13" t="s">
        <v>129</v>
      </c>
      <c r="FE19" s="13"/>
      <c r="FF19" s="13"/>
      <c r="FH19" s="13"/>
      <c r="FI19" s="13" t="s">
        <v>130</v>
      </c>
      <c r="FJ19" s="13"/>
      <c r="FK19" s="13"/>
    </row>
    <row r="20" spans="1:167" x14ac:dyDescent="0.25">
      <c r="B20" s="24"/>
      <c r="C20" s="183"/>
      <c r="D20" s="24"/>
      <c r="E20" s="24"/>
      <c r="F20" s="24"/>
      <c r="G20" s="24"/>
      <c r="H20" s="183"/>
      <c r="I20" s="24"/>
      <c r="J20" s="24"/>
      <c r="K20" s="24"/>
      <c r="L20" s="24"/>
      <c r="M20" s="183"/>
      <c r="N20" s="24"/>
      <c r="O20" s="24"/>
      <c r="P20" s="24"/>
      <c r="Q20" s="24"/>
      <c r="S20" s="13"/>
      <c r="T20" s="84">
        <v>2280</v>
      </c>
      <c r="U20" s="13"/>
      <c r="V20" s="13"/>
      <c r="Y20" s="13"/>
      <c r="Z20" s="84">
        <v>2280</v>
      </c>
      <c r="AA20" s="13"/>
      <c r="AB20" s="13"/>
      <c r="AF20" s="13"/>
      <c r="AG20" s="84" t="s">
        <v>5</v>
      </c>
      <c r="AH20" s="13"/>
      <c r="AI20" s="13"/>
      <c r="AN20" s="13"/>
      <c r="AO20" s="84" t="s">
        <v>5</v>
      </c>
      <c r="AP20" s="13"/>
      <c r="AQ20" s="13"/>
      <c r="AS20" s="13"/>
      <c r="AT20" s="84" t="s">
        <v>5</v>
      </c>
      <c r="AU20" s="13"/>
      <c r="AV20" s="13"/>
      <c r="AX20" s="13"/>
      <c r="AY20" s="84" t="s">
        <v>5</v>
      </c>
      <c r="AZ20" s="13"/>
      <c r="BA20" s="13"/>
      <c r="BD20" s="13"/>
      <c r="BE20" s="84" t="s">
        <v>5</v>
      </c>
      <c r="BF20" s="13"/>
      <c r="BG20" s="13"/>
      <c r="BI20" s="13"/>
      <c r="BJ20" s="84" t="s">
        <v>5</v>
      </c>
      <c r="BK20" s="13"/>
      <c r="BL20" s="13"/>
      <c r="BN20" s="13"/>
      <c r="BO20" s="84" t="s">
        <v>5</v>
      </c>
      <c r="BP20" s="13"/>
      <c r="BQ20" s="13"/>
      <c r="BS20" s="13"/>
      <c r="BT20" s="84" t="s">
        <v>5</v>
      </c>
      <c r="BU20" s="13"/>
      <c r="BV20" s="13"/>
      <c r="BZ20" s="13"/>
      <c r="CA20" s="13" t="s">
        <v>131</v>
      </c>
      <c r="CB20" s="13"/>
      <c r="CC20" s="13"/>
      <c r="CE20" s="13"/>
      <c r="CF20" s="13" t="s">
        <v>131</v>
      </c>
      <c r="CG20" s="13"/>
      <c r="CH20" s="13"/>
      <c r="CJ20" s="13"/>
      <c r="CK20" s="13" t="s">
        <v>131</v>
      </c>
      <c r="CL20" s="13"/>
      <c r="CM20" s="13"/>
      <c r="CO20" s="13"/>
      <c r="CP20" s="13" t="s">
        <v>131</v>
      </c>
      <c r="CQ20" s="13"/>
      <c r="CR20" s="13"/>
      <c r="CT20" s="13"/>
      <c r="CU20" s="13" t="s">
        <v>131</v>
      </c>
      <c r="CV20" s="13"/>
      <c r="CW20" s="13"/>
      <c r="CY20" s="13"/>
      <c r="CZ20" s="13" t="s">
        <v>132</v>
      </c>
      <c r="DA20" s="13"/>
      <c r="DB20" s="13"/>
      <c r="DD20" s="13"/>
      <c r="DE20" s="13" t="s">
        <v>132</v>
      </c>
      <c r="DF20" s="13"/>
      <c r="DG20" s="13"/>
      <c r="DI20" s="13"/>
      <c r="DJ20" s="13" t="s">
        <v>132</v>
      </c>
      <c r="DK20" s="13"/>
      <c r="DL20" s="13"/>
      <c r="DN20" s="13"/>
      <c r="DO20" s="13" t="s">
        <v>132</v>
      </c>
      <c r="DP20" s="13"/>
      <c r="DQ20" s="13"/>
      <c r="DS20" s="13"/>
      <c r="DT20" s="13" t="s">
        <v>133</v>
      </c>
      <c r="DU20" s="13"/>
      <c r="DV20" s="13"/>
      <c r="DY20" s="13"/>
      <c r="DZ20" s="13" t="s">
        <v>134</v>
      </c>
      <c r="EA20" s="13"/>
      <c r="EB20" s="13"/>
      <c r="ED20" s="13"/>
      <c r="EE20" s="13" t="s">
        <v>134</v>
      </c>
      <c r="EF20" s="13"/>
      <c r="EG20" s="13"/>
      <c r="EI20" s="13"/>
      <c r="EJ20" s="13" t="s">
        <v>134</v>
      </c>
      <c r="EK20" s="13"/>
      <c r="EL20" s="13"/>
      <c r="EN20" s="13"/>
      <c r="EO20" s="13" t="s">
        <v>5</v>
      </c>
      <c r="EP20" s="13"/>
      <c r="EQ20" s="13"/>
      <c r="ES20" s="13"/>
      <c r="ET20" s="13" t="s">
        <v>5</v>
      </c>
      <c r="EU20" s="13"/>
      <c r="EV20" s="13"/>
      <c r="EX20" s="13"/>
      <c r="EY20" s="13" t="s">
        <v>5</v>
      </c>
      <c r="EZ20" s="13"/>
      <c r="FA20" s="13"/>
      <c r="FB20" s="24"/>
      <c r="FC20" s="13"/>
      <c r="FD20" s="13" t="s">
        <v>5</v>
      </c>
      <c r="FE20" s="13"/>
      <c r="FF20" s="13"/>
      <c r="FH20" s="13"/>
      <c r="FI20" s="13" t="s">
        <v>5</v>
      </c>
      <c r="FJ20" s="13"/>
      <c r="FK20" s="13"/>
    </row>
    <row r="22" spans="1:167" ht="25.5" customHeight="1" x14ac:dyDescent="0.25">
      <c r="D22" s="192" t="s">
        <v>213</v>
      </c>
      <c r="E22">
        <f>(H18-C18)/H18*100</f>
        <v>24.780656000527092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9"/>
  <sheetViews>
    <sheetView tabSelected="1" workbookViewId="0">
      <selection activeCell="J19" sqref="J19"/>
    </sheetView>
  </sheetViews>
  <sheetFormatPr defaultRowHeight="15" x14ac:dyDescent="0.25"/>
  <sheetData>
    <row r="5" spans="4:9" ht="51" x14ac:dyDescent="0.25">
      <c r="D5" s="174"/>
      <c r="E5" s="175" t="s">
        <v>192</v>
      </c>
      <c r="F5" s="175" t="s">
        <v>193</v>
      </c>
      <c r="G5" s="176"/>
      <c r="H5" s="175" t="s">
        <v>194</v>
      </c>
      <c r="I5" s="177" t="s">
        <v>195</v>
      </c>
    </row>
    <row r="6" spans="4:9" x14ac:dyDescent="0.25">
      <c r="D6" s="178"/>
      <c r="E6" s="13"/>
      <c r="F6" s="13"/>
      <c r="H6" s="13"/>
      <c r="I6" s="13"/>
    </row>
    <row r="7" spans="4:9" x14ac:dyDescent="0.25">
      <c r="D7" s="174" t="s">
        <v>196</v>
      </c>
      <c r="E7" s="179">
        <v>1627</v>
      </c>
      <c r="F7" s="179">
        <f>E7/30</f>
        <v>54.233333333333334</v>
      </c>
      <c r="G7" s="180"/>
      <c r="H7" s="179">
        <v>1500</v>
      </c>
      <c r="I7" s="13">
        <f>H7/30</f>
        <v>50</v>
      </c>
    </row>
    <row r="8" spans="4:9" x14ac:dyDescent="0.25">
      <c r="D8" s="174" t="s">
        <v>197</v>
      </c>
      <c r="E8" s="179">
        <v>1715</v>
      </c>
      <c r="F8" s="179">
        <f t="shared" ref="F8:F18" si="0">E8/30</f>
        <v>57.166666666666664</v>
      </c>
      <c r="G8" s="180"/>
      <c r="H8" s="179">
        <v>1325</v>
      </c>
      <c r="I8" s="13">
        <f t="shared" ref="I8:I18" si="1">H8/30</f>
        <v>44.166666666666664</v>
      </c>
    </row>
    <row r="9" spans="4:9" x14ac:dyDescent="0.25">
      <c r="D9" s="174" t="s">
        <v>198</v>
      </c>
      <c r="E9" s="179">
        <v>1753</v>
      </c>
      <c r="F9" s="179">
        <f t="shared" si="0"/>
        <v>58.43333333333333</v>
      </c>
      <c r="G9" s="180"/>
      <c r="H9" s="179"/>
      <c r="I9" s="13"/>
    </row>
    <row r="10" spans="4:9" x14ac:dyDescent="0.25">
      <c r="D10" s="174" t="s">
        <v>199</v>
      </c>
      <c r="E10" s="179">
        <v>1633</v>
      </c>
      <c r="F10" s="179">
        <f t="shared" si="0"/>
        <v>54.43333333333333</v>
      </c>
      <c r="G10" s="180"/>
      <c r="H10" s="179"/>
      <c r="I10" s="13"/>
    </row>
    <row r="11" spans="4:9" x14ac:dyDescent="0.25">
      <c r="D11" s="174" t="s">
        <v>200</v>
      </c>
      <c r="E11" s="179">
        <v>1730</v>
      </c>
      <c r="F11" s="179">
        <f t="shared" si="0"/>
        <v>57.666666666666664</v>
      </c>
      <c r="G11" s="180"/>
      <c r="H11" s="179">
        <v>1447</v>
      </c>
      <c r="I11" s="13">
        <f t="shared" si="1"/>
        <v>48.233333333333334</v>
      </c>
    </row>
    <row r="12" spans="4:9" x14ac:dyDescent="0.25">
      <c r="D12" s="174" t="s">
        <v>201</v>
      </c>
      <c r="E12" s="179">
        <v>1733</v>
      </c>
      <c r="F12" s="179">
        <f t="shared" si="0"/>
        <v>57.766666666666666</v>
      </c>
      <c r="G12" s="180"/>
      <c r="H12" s="179">
        <v>1377</v>
      </c>
      <c r="I12" s="13">
        <f t="shared" si="1"/>
        <v>45.9</v>
      </c>
    </row>
    <row r="13" spans="4:9" x14ac:dyDescent="0.25">
      <c r="D13" s="174" t="s">
        <v>202</v>
      </c>
      <c r="E13" s="179">
        <v>1466</v>
      </c>
      <c r="F13" s="179">
        <f t="shared" si="0"/>
        <v>48.866666666666667</v>
      </c>
      <c r="G13" s="180"/>
      <c r="H13" s="179">
        <v>1208</v>
      </c>
      <c r="I13" s="13">
        <f t="shared" si="1"/>
        <v>40.266666666666666</v>
      </c>
    </row>
    <row r="14" spans="4:9" x14ac:dyDescent="0.25">
      <c r="D14" s="174" t="s">
        <v>203</v>
      </c>
      <c r="E14" s="179">
        <v>1788</v>
      </c>
      <c r="F14" s="179">
        <f t="shared" si="0"/>
        <v>59.6</v>
      </c>
      <c r="G14" s="180"/>
      <c r="H14" s="179">
        <v>875</v>
      </c>
      <c r="I14" s="13">
        <f t="shared" si="1"/>
        <v>29.166666666666668</v>
      </c>
    </row>
    <row r="15" spans="4:9" x14ac:dyDescent="0.25">
      <c r="D15" s="174" t="s">
        <v>204</v>
      </c>
      <c r="E15" s="179">
        <v>1711</v>
      </c>
      <c r="F15" s="179">
        <f t="shared" si="0"/>
        <v>57.033333333333331</v>
      </c>
      <c r="G15" s="180"/>
      <c r="H15" s="179">
        <v>884</v>
      </c>
      <c r="I15" s="13">
        <f t="shared" si="1"/>
        <v>29.466666666666665</v>
      </c>
    </row>
    <row r="16" spans="4:9" x14ac:dyDescent="0.25">
      <c r="D16" s="174" t="s">
        <v>205</v>
      </c>
      <c r="E16" s="179">
        <v>1427</v>
      </c>
      <c r="F16" s="179">
        <f t="shared" si="0"/>
        <v>47.56666666666667</v>
      </c>
      <c r="G16" s="180"/>
      <c r="H16" s="179">
        <v>1320</v>
      </c>
      <c r="I16" s="13">
        <f t="shared" si="1"/>
        <v>44</v>
      </c>
    </row>
    <row r="17" spans="4:9" x14ac:dyDescent="0.25">
      <c r="D17" s="174" t="s">
        <v>206</v>
      </c>
      <c r="E17" s="179">
        <v>1242</v>
      </c>
      <c r="F17" s="179">
        <f t="shared" si="0"/>
        <v>41.4</v>
      </c>
      <c r="G17" s="180"/>
      <c r="H17" s="179">
        <v>1114</v>
      </c>
      <c r="I17" s="13">
        <f t="shared" si="1"/>
        <v>37.133333333333333</v>
      </c>
    </row>
    <row r="18" spans="4:9" x14ac:dyDescent="0.25">
      <c r="D18" s="174" t="s">
        <v>207</v>
      </c>
      <c r="E18" s="179">
        <v>1447</v>
      </c>
      <c r="F18" s="179">
        <f t="shared" si="0"/>
        <v>48.233333333333334</v>
      </c>
      <c r="G18" s="180"/>
      <c r="H18" s="179">
        <v>1164</v>
      </c>
      <c r="I18" s="13">
        <f t="shared" si="1"/>
        <v>38.799999999999997</v>
      </c>
    </row>
    <row r="19" spans="4:9" x14ac:dyDescent="0.25">
      <c r="D19" s="174" t="s">
        <v>208</v>
      </c>
      <c r="E19" s="181">
        <v>19272</v>
      </c>
      <c r="F19" s="181">
        <f>AVERAGE(F7:F18)</f>
        <v>53.533333333333339</v>
      </c>
      <c r="G19" s="180"/>
      <c r="H19" s="181">
        <v>12214</v>
      </c>
      <c r="I19" s="13">
        <v>33.92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condensate steam calculations</vt:lpstr>
      <vt:lpstr>totals</vt:lpstr>
      <vt:lpstr>job done,</vt:lpstr>
      <vt:lpstr>steam consumption reduction</vt:lpstr>
      <vt:lpstr>condensate recovery</vt:lpstr>
      <vt:lpstr>effluent Generation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alcoholcontrolroom taloja</dc:creator>
  <cp:lastModifiedBy>alcoholcontrolroom taloja</cp:lastModifiedBy>
  <dcterms:created xsi:type="dcterms:W3CDTF">2017-01-07T08:26:41Z</dcterms:created>
  <dcterms:modified xsi:type="dcterms:W3CDTF">2017-04-13T14:04:42Z</dcterms:modified>
</cp:coreProperties>
</file>