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LED" sheetId="1" r:id="rId1"/>
    <sheet name="AC controller" sheetId="4" r:id="rId2"/>
    <sheet name="2. Power saving_Water pumps" sheetId="2" state="hidden" r:id="rId3"/>
    <sheet name="old cost" sheetId="3" state="hidden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O13" i="5"/>
  <c r="O18" i="5"/>
  <c r="O17" i="5"/>
  <c r="O16" i="5"/>
  <c r="O15" i="5"/>
  <c r="O14" i="5"/>
  <c r="O11" i="5"/>
  <c r="O8" i="5"/>
  <c r="O7" i="5"/>
  <c r="O6" i="5"/>
  <c r="L13" i="5"/>
  <c r="K9" i="5"/>
  <c r="M19" i="5"/>
  <c r="M13" i="5"/>
  <c r="E18" i="1" l="1"/>
  <c r="O19" i="5"/>
  <c r="K11" i="5"/>
  <c r="J11" i="5"/>
  <c r="I11" i="5"/>
  <c r="K18" i="5"/>
  <c r="L11" i="5" l="1"/>
  <c r="E17" i="1"/>
  <c r="H19" i="1"/>
  <c r="E16" i="1"/>
  <c r="O32" i="5"/>
  <c r="J18" i="5"/>
  <c r="I18" i="5"/>
  <c r="K17" i="5"/>
  <c r="L17" i="5" s="1"/>
  <c r="I17" i="5"/>
  <c r="J17" i="5"/>
  <c r="K16" i="5" l="1"/>
  <c r="L16" i="5" s="1"/>
  <c r="I16" i="5"/>
  <c r="J16" i="5"/>
  <c r="L22" i="4"/>
  <c r="K25" i="1"/>
  <c r="E15" i="1"/>
  <c r="E9" i="1" l="1"/>
  <c r="E10" i="1"/>
  <c r="E11" i="1"/>
  <c r="E12" i="1"/>
  <c r="E13" i="1"/>
  <c r="E14" i="1"/>
  <c r="E8" i="1"/>
  <c r="K15" i="5" l="1"/>
  <c r="L15" i="5" s="1"/>
  <c r="K14" i="5"/>
  <c r="L14" i="5" s="1"/>
  <c r="J15" i="5"/>
  <c r="I15" i="5"/>
  <c r="J14" i="5"/>
  <c r="I14" i="5"/>
  <c r="K13" i="5"/>
  <c r="K32" i="5" l="1"/>
  <c r="K31" i="5"/>
  <c r="K30" i="5"/>
  <c r="K29" i="5"/>
  <c r="K28" i="5"/>
  <c r="L30" i="5" l="1"/>
  <c r="J29" i="5"/>
  <c r="J30" i="5"/>
  <c r="J31" i="5"/>
  <c r="J32" i="5"/>
  <c r="J28" i="5"/>
  <c r="I29" i="5"/>
  <c r="I30" i="5"/>
  <c r="O30" i="5" s="1"/>
  <c r="I31" i="5"/>
  <c r="L31" i="5" s="1"/>
  <c r="I32" i="5"/>
  <c r="L32" i="5" s="1"/>
  <c r="I28" i="5"/>
  <c r="L28" i="5" s="1"/>
  <c r="L29" i="5" l="1"/>
  <c r="O29" i="5"/>
  <c r="O31" i="5"/>
  <c r="O28" i="5"/>
  <c r="J23" i="5"/>
  <c r="I23" i="5"/>
  <c r="O23" i="5" s="1"/>
  <c r="L23" i="5" l="1"/>
  <c r="I13" i="5"/>
  <c r="J13" i="5"/>
  <c r="K12" i="5" l="1"/>
  <c r="K10" i="5"/>
  <c r="L10" i="5" s="1"/>
  <c r="L9" i="5"/>
  <c r="K8" i="5"/>
  <c r="L8" i="5" s="1"/>
  <c r="K7" i="5"/>
  <c r="L7" i="5" s="1"/>
  <c r="K6" i="5"/>
  <c r="L6" i="5" s="1"/>
  <c r="K5" i="5"/>
  <c r="L5" i="5" s="1"/>
  <c r="J12" i="5"/>
  <c r="I12" i="5"/>
  <c r="J10" i="5"/>
  <c r="I10" i="5"/>
  <c r="J9" i="5"/>
  <c r="I9" i="5"/>
  <c r="J8" i="5"/>
  <c r="I8" i="5"/>
  <c r="J7" i="5"/>
  <c r="I7" i="5"/>
  <c r="J6" i="5"/>
  <c r="I6" i="5"/>
  <c r="J5" i="5"/>
  <c r="I5" i="5"/>
  <c r="L12" i="5" l="1"/>
  <c r="L18" i="5"/>
  <c r="L19" i="5" l="1"/>
  <c r="G18" i="4" l="1"/>
  <c r="F18" i="4"/>
  <c r="E18" i="4"/>
  <c r="H18" i="4" s="1"/>
  <c r="G17" i="4"/>
  <c r="F17" i="4"/>
  <c r="E17" i="4"/>
  <c r="H17" i="4" s="1"/>
  <c r="G16" i="4"/>
  <c r="F16" i="4"/>
  <c r="E16" i="4"/>
  <c r="H16" i="4" s="1"/>
  <c r="G15" i="4"/>
  <c r="F15" i="4"/>
  <c r="E15" i="4"/>
  <c r="H15" i="4" s="1"/>
  <c r="F14" i="4"/>
  <c r="E14" i="4"/>
  <c r="H14" i="4" s="1"/>
  <c r="F13" i="4"/>
  <c r="E13" i="4"/>
  <c r="H13" i="4" s="1"/>
  <c r="F12" i="4"/>
  <c r="E12" i="4"/>
  <c r="H12" i="4" s="1"/>
  <c r="F11" i="4"/>
  <c r="E11" i="4"/>
  <c r="H11" i="4" s="1"/>
  <c r="F10" i="4"/>
  <c r="E10" i="4"/>
  <c r="H10" i="4" s="1"/>
  <c r="F9" i="4"/>
  <c r="E9" i="4"/>
  <c r="H9" i="4" s="1"/>
  <c r="F11" i="2" l="1"/>
  <c r="F12" i="2" s="1"/>
</calcChain>
</file>

<file path=xl/comments1.xml><?xml version="1.0" encoding="utf-8"?>
<comments xmlns="http://schemas.openxmlformats.org/spreadsheetml/2006/main">
  <authors>
    <author>Author</author>
  </authors>
  <commentList>
    <comment ref="I25" authorId="0">
      <text>
        <r>
          <rPr>
            <b/>
            <sz val="9"/>
            <color indexed="81"/>
            <rFont val="Tahoma"/>
            <charset val="1"/>
          </rPr>
          <t>28days in feb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3 new controller installed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rgb="FF000000"/>
            <rFont val="Tahoma"/>
            <family val="2"/>
          </rPr>
          <t>room set temp 24,saver is in bypass mode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2" authorId="0">
      <text>
        <r>
          <rPr>
            <b/>
            <sz val="9"/>
            <color rgb="FF000000"/>
            <rFont val="Tahoma"/>
            <family val="2"/>
          </rPr>
          <t>room remote set temp 23
Saver Room temp 24
coil temp 12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<sst xmlns="http://schemas.openxmlformats.org/spreadsheetml/2006/main" count="179" uniqueCount="121">
  <si>
    <t>Project:</t>
  </si>
  <si>
    <t>Project Owner:</t>
  </si>
  <si>
    <t>Aniruddha Bansod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</si>
  <si>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</si>
  <si>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</si>
  <si>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FY15-16 in Rs Lac:</t>
  </si>
  <si>
    <t xml:space="preserve">Base Data: </t>
  </si>
  <si>
    <t>KW</t>
  </si>
  <si>
    <t>Estimated power cost</t>
  </si>
  <si>
    <t>Rs/KWH</t>
  </si>
  <si>
    <t>Rs/Yr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</si>
  <si>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</si>
  <si>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</si>
  <si>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</si>
  <si>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</si>
  <si>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</si>
  <si>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</si>
  <si>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</si>
  <si>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</si>
  <si>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</si>
  <si>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</si>
  <si>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</si>
  <si>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</si>
  <si>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</si>
  <si>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</si>
  <si>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Power saving in water pumps</t>
  </si>
  <si>
    <t>Water pumps detail collected by team</t>
  </si>
  <si>
    <t xml:space="preserve">Total app Power of water pumps </t>
  </si>
  <si>
    <t>Assuming 50% in operation, operating load</t>
  </si>
  <si>
    <t>KWH</t>
  </si>
  <si>
    <t>Estimated power saving of 5% on account of efficiency / optimization</t>
  </si>
  <si>
    <t>Total saving @ 330 working days</t>
  </si>
  <si>
    <t>Status till date: 19.10.15</t>
  </si>
  <si>
    <t>Water Pump more than 45 KW selected under project</t>
  </si>
  <si>
    <t>For improvement due to network flow optimization, individual circuit being studied proper action being taken</t>
  </si>
  <si>
    <t>For pump efficiency inprovement, flow measurement PO to be released - Expected by 24.10.15</t>
  </si>
  <si>
    <t>to be revised</t>
  </si>
  <si>
    <t>replaced LED wattage</t>
  </si>
  <si>
    <t>Difference wattage</t>
  </si>
  <si>
    <t>operating Hrs</t>
  </si>
  <si>
    <t>unit rate/kwh</t>
  </si>
  <si>
    <t xml:space="preserve">Total Rs saving </t>
  </si>
  <si>
    <t>Quantity</t>
  </si>
  <si>
    <t>Saving achieved in Rs</t>
  </si>
  <si>
    <t>Potential Saving in Rs Thousand:</t>
  </si>
  <si>
    <r>
      <rPr>
        <b/>
        <sz val="11"/>
        <color theme="1"/>
        <rFont val="Calibri"/>
        <family val="2"/>
        <scheme val="minor"/>
      </rPr>
      <t>Estimated Expense in Rs Thousand: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</si>
  <si>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Thousand:</t>
  </si>
  <si>
    <t>Energy saving - upgradation of HPMV/HPSV lamps to LED</t>
  </si>
  <si>
    <t>Mr.Satish Jadhav</t>
  </si>
  <si>
    <t xml:space="preserve">Energy saving - AC controller </t>
  </si>
  <si>
    <t>Mr.swapnil Sali</t>
  </si>
  <si>
    <t>Saver off kwh</t>
  </si>
  <si>
    <t>saver on kwh</t>
  </si>
  <si>
    <t>Difference in kwh</t>
  </si>
  <si>
    <t>% saving achieved</t>
  </si>
  <si>
    <t>Rs saved</t>
  </si>
  <si>
    <t>operating hrs.</t>
  </si>
  <si>
    <t>Saving achieved in Rs thousand</t>
  </si>
  <si>
    <t>AC TR capacity</t>
  </si>
  <si>
    <t>Sample calculation as shown below</t>
  </si>
  <si>
    <t>pestillator</t>
  </si>
  <si>
    <t>Trolley</t>
  </si>
  <si>
    <t>street light</t>
  </si>
  <si>
    <t>QC lab</t>
  </si>
  <si>
    <t>old TF</t>
  </si>
  <si>
    <t>oct</t>
  </si>
  <si>
    <t>nov</t>
  </si>
  <si>
    <t>GDP</t>
  </si>
  <si>
    <t>Reading Sheet</t>
  </si>
  <si>
    <t xml:space="preserve">operating days </t>
  </si>
  <si>
    <t>Inst date</t>
  </si>
  <si>
    <t>Date</t>
  </si>
  <si>
    <t>AC location</t>
  </si>
  <si>
    <t>TR</t>
  </si>
  <si>
    <t>Investment</t>
  </si>
  <si>
    <t>condition</t>
  </si>
  <si>
    <t>monthly saving</t>
  </si>
  <si>
    <t xml:space="preserve">substation window </t>
  </si>
  <si>
    <t>phase 1 split AC</t>
  </si>
  <si>
    <t>perroni package AC-2</t>
  </si>
  <si>
    <t>Linde ductable Ac</t>
  </si>
  <si>
    <t>perroni package AC-1</t>
  </si>
  <si>
    <t>both package AC run</t>
  </si>
  <si>
    <t>admin cold storage 1st flr</t>
  </si>
  <si>
    <t>only one running out of 3</t>
  </si>
  <si>
    <t>2nd flr office ,near lift</t>
  </si>
  <si>
    <t>Total</t>
  </si>
  <si>
    <t>2ND FLOOR OFFICE AC</t>
  </si>
  <si>
    <t>Near lift</t>
  </si>
  <si>
    <t>pantry</t>
  </si>
  <si>
    <t>office-2</t>
  </si>
  <si>
    <t>kakade sir</t>
  </si>
  <si>
    <t>GLC lab</t>
  </si>
  <si>
    <t>Reception</t>
  </si>
  <si>
    <t>Pestillator CR</t>
  </si>
  <si>
    <t>server room</t>
  </si>
  <si>
    <t>not installed</t>
  </si>
  <si>
    <t>comp-2 in line</t>
  </si>
  <si>
    <t>comp-1 in line</t>
  </si>
  <si>
    <t>operating hrs</t>
  </si>
  <si>
    <t>BOTH UNITS ON</t>
  </si>
  <si>
    <t>GDP cr unit 2</t>
  </si>
  <si>
    <t>FAP CR unit 1 comp 2</t>
  </si>
  <si>
    <t>unit 1,2 both running</t>
  </si>
  <si>
    <t>unit removed on 4 feb</t>
  </si>
  <si>
    <t>in line</t>
  </si>
  <si>
    <t>Existing fitting  Wattage+choke</t>
  </si>
  <si>
    <t>beads,NTF,GDP</t>
  </si>
  <si>
    <t>feb</t>
  </si>
  <si>
    <t>Total till date</t>
  </si>
  <si>
    <t>FAP CR unit 1</t>
  </si>
  <si>
    <t>removed conroller feb 17</t>
  </si>
  <si>
    <t>DFA Substation &amp; new flacker</t>
  </si>
  <si>
    <t>jan</t>
  </si>
  <si>
    <t>all 3 are running</t>
  </si>
  <si>
    <t>admin cold storage 1st flr unit-1</t>
  </si>
  <si>
    <t>admin cold storage 1st flr unit-3</t>
  </si>
  <si>
    <t>pestillator &amp; flacker loading point</t>
  </si>
  <si>
    <t>mar</t>
  </si>
  <si>
    <t>1 day calculation</t>
  </si>
  <si>
    <t>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</si>
</sst>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u/>
      <sz val="20"/>
      <name val="Arial"/>
      <family val="2"/>
    </font>
    <font>
      <b/>
      <sz val="10"/>
      <name val="Arial"/>
      <family val="2"/>
    </font>
    <font>
      <sz val="10"/>
      <name val="Arial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horizontal="left" vertical="top"/>
    </xf>
    <xf numFmtId="0" fontId="0" fillId="0" borderId="5" xfId="0" applyBorder="1" applyAlignment="1"/>
    <xf numFmtId="0" fontId="0" fillId="0" borderId="13" xfId="0" applyBorder="1" applyAlignment="1"/>
    <xf numFmtId="0" fontId="0" fillId="0" borderId="0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3" xfId="0" applyBorder="1"/>
    <xf numFmtId="0" fontId="0" fillId="0" borderId="20" xfId="0" applyBorder="1"/>
    <xf numFmtId="0" fontId="2" fillId="0" borderId="21" xfId="1" applyFill="1" applyBorder="1" applyAlignment="1">
      <alignment horizontal="left" vertical="top"/>
    </xf>
    <xf numFmtId="0" fontId="0" fillId="3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2" fontId="0" fillId="0" borderId="1" xfId="0" applyNumberFormat="1" applyBorder="1" applyAlignmen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6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 applyBorder="1"/>
    <xf numFmtId="2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" fontId="11" fillId="0" borderId="1" xfId="0" applyNumberFormat="1" applyFont="1" applyFill="1" applyBorder="1" applyAlignment="1">
      <alignment horizontal="center"/>
    </xf>
    <xf numFmtId="0" fontId="11" fillId="4" borderId="1" xfId="0" applyFont="1" applyFill="1" applyBorder="1"/>
    <xf numFmtId="0" fontId="2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4" borderId="0" xfId="0" applyFont="1" applyFill="1" applyBorder="1"/>
    <xf numFmtId="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6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7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6" fontId="11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1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" fontId="11" fillId="0" borderId="2" xfId="0" applyNumberFormat="1" applyFont="1" applyFill="1" applyBorder="1" applyAlignment="1"/>
    <xf numFmtId="1" fontId="11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56"/>
  <sheetViews>
    <sheetView tabSelected="1" topLeftCell="A13" workbookViewId="0">
      <selection activeCell="J25" sqref="J25"/>
    </sheetView>
  </sheetViews>
  <sheetFormatPr defaultRowHeight="15" x14ac:dyDescent="0.25"/>
  <cols>
    <col min="1" max="1" width="31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0.140625" customWidth="1"/>
    <col min="10" max="10" width="11" customWidth="1"/>
    <col min="11" max="11" width="13.42578125" customWidth="1"/>
    <col min="12" max="12" width="14.140625" customWidth="1"/>
  </cols>
  <sheetData>
    <row r="2" spans="1:9" x14ac:dyDescent="0.25">
      <c r="B2" s="1" t="s">
        <v>0</v>
      </c>
      <c r="C2" s="132" t="s">
        <v>47</v>
      </c>
      <c r="D2" s="132"/>
      <c r="E2" s="132"/>
      <c r="F2" s="132"/>
      <c r="G2" s="132"/>
      <c r="H2" s="132"/>
    </row>
    <row r="3" spans="1:9" x14ac:dyDescent="0.25">
      <c r="B3" s="1" t="s">
        <v>1</v>
      </c>
      <c r="C3" s="132" t="s">
        <v>48</v>
      </c>
      <c r="D3" s="132"/>
      <c r="E3" s="132"/>
      <c r="F3" s="132"/>
      <c r="G3" s="132"/>
      <c r="H3" s="132"/>
    </row>
    <row r="4" spans="1:9" s="62" customFormat="1" ht="60" x14ac:dyDescent="0.25">
      <c r="B4" s="63" t="s">
        <v>44</v>
      </c>
      <c r="C4" s="29">
        <v>41062.5</v>
      </c>
      <c r="D4" s="64" t="s">
        <v>45</v>
      </c>
      <c r="E4" s="30"/>
      <c r="F4" s="63" t="s">
        <v>46</v>
      </c>
      <c r="G4" s="133"/>
      <c r="H4" s="133"/>
    </row>
    <row r="5" spans="1:9" x14ac:dyDescent="0.25">
      <c r="B5" s="134"/>
      <c r="C5" s="134"/>
      <c r="D5" s="134"/>
      <c r="E5" s="134"/>
    </row>
    <row r="6" spans="1:9" ht="16.5" customHeight="1" x14ac:dyDescent="0.25">
      <c r="A6" s="9"/>
      <c r="B6" s="135" t="s">
        <v>6</v>
      </c>
      <c r="C6" s="135"/>
      <c r="D6" s="135"/>
      <c r="E6" s="135"/>
      <c r="F6" s="9"/>
      <c r="G6" s="9"/>
      <c r="H6" s="9"/>
      <c r="I6" s="9"/>
    </row>
    <row r="7" spans="1:9" s="31" customFormat="1" ht="51" x14ac:dyDescent="0.25">
      <c r="A7" s="70"/>
      <c r="B7" s="29" t="s">
        <v>42</v>
      </c>
      <c r="C7" s="128" t="s">
        <v>106</v>
      </c>
      <c r="D7" s="128" t="s">
        <v>37</v>
      </c>
      <c r="E7" s="36" t="s">
        <v>38</v>
      </c>
      <c r="F7" s="36" t="s">
        <v>39</v>
      </c>
      <c r="G7" s="36" t="s">
        <v>40</v>
      </c>
      <c r="H7" s="36" t="s">
        <v>41</v>
      </c>
      <c r="I7" s="36" t="s">
        <v>120</v>
      </c>
    </row>
    <row r="8" spans="1:9" ht="16.5" customHeight="1" x14ac:dyDescent="0.25">
      <c r="A8" s="117" t="s">
        <v>60</v>
      </c>
      <c r="B8" s="29">
        <v>3</v>
      </c>
      <c r="C8" s="66">
        <v>270</v>
      </c>
      <c r="D8" s="66">
        <v>60</v>
      </c>
      <c r="E8" s="68">
        <f>C8-D8</f>
        <v>210</v>
      </c>
      <c r="F8" s="68">
        <v>15</v>
      </c>
      <c r="G8" s="67">
        <v>6.06</v>
      </c>
      <c r="H8" s="69">
        <f>((E8*F8*B8*31)/1000)*G8</f>
        <v>1775.2769999999998</v>
      </c>
      <c r="I8" s="38"/>
    </row>
    <row r="9" spans="1:9" ht="16.5" customHeight="1" x14ac:dyDescent="0.25">
      <c r="A9" s="117" t="s">
        <v>61</v>
      </c>
      <c r="B9" s="29">
        <v>3</v>
      </c>
      <c r="C9" s="66">
        <v>450</v>
      </c>
      <c r="D9" s="66">
        <v>120</v>
      </c>
      <c r="E9" s="68">
        <f t="shared" ref="E9:E18" si="0">C9-D9</f>
        <v>330</v>
      </c>
      <c r="F9" s="68">
        <v>12</v>
      </c>
      <c r="G9" s="67">
        <v>6.06</v>
      </c>
      <c r="H9" s="69">
        <f t="shared" ref="H9:H18" si="1">((E9*F9*B9*31)/1000)*G9</f>
        <v>2231.7767999999996</v>
      </c>
      <c r="I9" s="38"/>
    </row>
    <row r="10" spans="1:9" ht="16.5" customHeight="1" x14ac:dyDescent="0.25">
      <c r="A10" s="117" t="s">
        <v>62</v>
      </c>
      <c r="B10" s="33">
        <v>4</v>
      </c>
      <c r="C10" s="67">
        <v>170</v>
      </c>
      <c r="D10" s="66">
        <v>60</v>
      </c>
      <c r="E10" s="68">
        <f t="shared" si="0"/>
        <v>110</v>
      </c>
      <c r="F10" s="68">
        <v>12</v>
      </c>
      <c r="G10" s="67">
        <v>6.06</v>
      </c>
      <c r="H10" s="69">
        <f t="shared" si="1"/>
        <v>991.9008</v>
      </c>
      <c r="I10" s="38"/>
    </row>
    <row r="11" spans="1:9" s="62" customFormat="1" ht="16.5" customHeight="1" x14ac:dyDescent="0.25">
      <c r="A11" s="129" t="s">
        <v>63</v>
      </c>
      <c r="B11" s="36">
        <v>50</v>
      </c>
      <c r="C11" s="68">
        <v>50</v>
      </c>
      <c r="D11" s="68">
        <v>18</v>
      </c>
      <c r="E11" s="68">
        <f t="shared" si="0"/>
        <v>32</v>
      </c>
      <c r="F11" s="68">
        <v>24</v>
      </c>
      <c r="G11" s="67">
        <v>6.06</v>
      </c>
      <c r="H11" s="69">
        <f t="shared" si="1"/>
        <v>7213.8240000000005</v>
      </c>
      <c r="I11" s="93" t="s">
        <v>65</v>
      </c>
    </row>
    <row r="12" spans="1:9" ht="16.5" customHeight="1" x14ac:dyDescent="0.25">
      <c r="A12" s="117" t="s">
        <v>64</v>
      </c>
      <c r="B12" s="36">
        <v>1</v>
      </c>
      <c r="C12" s="36">
        <v>50</v>
      </c>
      <c r="D12" s="36">
        <v>25</v>
      </c>
      <c r="E12" s="68">
        <f t="shared" si="0"/>
        <v>25</v>
      </c>
      <c r="F12" s="36">
        <v>12</v>
      </c>
      <c r="G12" s="67">
        <v>6.06</v>
      </c>
      <c r="H12" s="69">
        <f t="shared" si="1"/>
        <v>56.358000000000004</v>
      </c>
      <c r="I12" s="37" t="s">
        <v>65</v>
      </c>
    </row>
    <row r="13" spans="1:9" ht="16.5" customHeight="1" x14ac:dyDescent="0.25">
      <c r="A13" s="117" t="s">
        <v>64</v>
      </c>
      <c r="B13" s="36">
        <v>9</v>
      </c>
      <c r="C13" s="36">
        <v>50</v>
      </c>
      <c r="D13" s="36">
        <v>25</v>
      </c>
      <c r="E13" s="68">
        <f t="shared" si="0"/>
        <v>25</v>
      </c>
      <c r="F13" s="36">
        <v>12</v>
      </c>
      <c r="G13" s="67">
        <v>6.06</v>
      </c>
      <c r="H13" s="69">
        <f t="shared" si="1"/>
        <v>507.22199999999998</v>
      </c>
      <c r="I13" s="37" t="s">
        <v>66</v>
      </c>
    </row>
    <row r="14" spans="1:9" ht="16.5" customHeight="1" x14ac:dyDescent="0.25">
      <c r="A14" s="117" t="s">
        <v>67</v>
      </c>
      <c r="B14" s="36">
        <v>18</v>
      </c>
      <c r="C14" s="36">
        <v>140</v>
      </c>
      <c r="D14" s="36">
        <v>30</v>
      </c>
      <c r="E14" s="68">
        <f t="shared" si="0"/>
        <v>110</v>
      </c>
      <c r="F14" s="36">
        <v>24</v>
      </c>
      <c r="G14" s="67">
        <v>6.06</v>
      </c>
      <c r="H14" s="69">
        <f t="shared" si="1"/>
        <v>8927.1071999999986</v>
      </c>
      <c r="I14" s="130" t="s">
        <v>113</v>
      </c>
    </row>
    <row r="15" spans="1:9" ht="16.5" customHeight="1" x14ac:dyDescent="0.25">
      <c r="A15" s="117" t="s">
        <v>107</v>
      </c>
      <c r="B15" s="36">
        <v>4</v>
      </c>
      <c r="C15" s="36">
        <v>170</v>
      </c>
      <c r="D15" s="36">
        <v>60</v>
      </c>
      <c r="E15" s="68">
        <f t="shared" si="0"/>
        <v>110</v>
      </c>
      <c r="F15" s="36">
        <v>12</v>
      </c>
      <c r="G15" s="67">
        <v>6.06</v>
      </c>
      <c r="H15" s="69">
        <f t="shared" si="1"/>
        <v>991.9008</v>
      </c>
      <c r="I15" s="130" t="s">
        <v>108</v>
      </c>
    </row>
    <row r="16" spans="1:9" ht="16.5" customHeight="1" x14ac:dyDescent="0.25">
      <c r="A16" s="117" t="s">
        <v>60</v>
      </c>
      <c r="B16" s="36">
        <v>3</v>
      </c>
      <c r="C16" s="36">
        <v>140</v>
      </c>
      <c r="D16" s="36">
        <v>60</v>
      </c>
      <c r="E16" s="68">
        <f t="shared" si="0"/>
        <v>80</v>
      </c>
      <c r="F16" s="36">
        <v>12</v>
      </c>
      <c r="G16" s="67">
        <v>6.06</v>
      </c>
      <c r="H16" s="69">
        <f t="shared" si="1"/>
        <v>541.03679999999997</v>
      </c>
      <c r="I16" s="130" t="s">
        <v>108</v>
      </c>
    </row>
    <row r="17" spans="1:11" ht="16.5" customHeight="1" x14ac:dyDescent="0.25">
      <c r="A17" s="117" t="s">
        <v>112</v>
      </c>
      <c r="B17" s="36">
        <v>50</v>
      </c>
      <c r="C17" s="36">
        <v>50</v>
      </c>
      <c r="D17" s="36">
        <v>18</v>
      </c>
      <c r="E17" s="68">
        <f t="shared" si="0"/>
        <v>32</v>
      </c>
      <c r="F17" s="36">
        <v>18</v>
      </c>
      <c r="G17" s="67">
        <v>6.06</v>
      </c>
      <c r="H17" s="69">
        <f t="shared" si="1"/>
        <v>5410.3679999999995</v>
      </c>
      <c r="I17" s="130" t="s">
        <v>108</v>
      </c>
    </row>
    <row r="18" spans="1:11" ht="16.5" customHeight="1" x14ac:dyDescent="0.25">
      <c r="A18" s="117" t="s">
        <v>117</v>
      </c>
      <c r="B18" s="36">
        <v>3</v>
      </c>
      <c r="C18" s="36">
        <v>270</v>
      </c>
      <c r="D18" s="36">
        <v>60</v>
      </c>
      <c r="E18" s="68">
        <f t="shared" si="0"/>
        <v>210</v>
      </c>
      <c r="F18" s="36">
        <v>14</v>
      </c>
      <c r="G18" s="67">
        <v>6.06</v>
      </c>
      <c r="H18" s="69">
        <f t="shared" si="1"/>
        <v>1656.9251999999999</v>
      </c>
      <c r="I18" s="130" t="s">
        <v>118</v>
      </c>
    </row>
    <row r="19" spans="1:11" ht="16.5" customHeight="1" x14ac:dyDescent="0.25">
      <c r="A19" s="117"/>
      <c r="B19" s="36"/>
      <c r="C19" s="36"/>
      <c r="D19" s="36"/>
      <c r="E19" s="68"/>
      <c r="F19" s="36"/>
      <c r="G19" s="67"/>
      <c r="H19" s="131">
        <f>SUM(H8:H16)</f>
        <v>23236.403399999999</v>
      </c>
      <c r="I19" s="130"/>
    </row>
    <row r="20" spans="1:11" ht="16.5" customHeight="1" x14ac:dyDescent="0.25">
      <c r="A20" s="110"/>
      <c r="B20" s="111"/>
      <c r="C20" s="111"/>
      <c r="D20" s="111"/>
      <c r="E20" s="112"/>
      <c r="F20" s="111"/>
      <c r="G20" s="113"/>
      <c r="H20" s="114"/>
      <c r="I20" s="115"/>
    </row>
    <row r="21" spans="1:11" ht="16.5" customHeight="1" x14ac:dyDescent="0.25">
      <c r="A21" s="110"/>
      <c r="B21" s="111"/>
      <c r="C21" s="111"/>
      <c r="D21" s="111"/>
      <c r="E21" s="112"/>
      <c r="F21" s="111"/>
      <c r="G21" s="113"/>
      <c r="H21" s="114"/>
      <c r="I21" s="115"/>
    </row>
    <row r="22" spans="1:11" x14ac:dyDescent="0.25">
      <c r="B22" s="16"/>
      <c r="C22" s="16"/>
      <c r="D22" s="16"/>
      <c r="E22" s="16"/>
      <c r="F22" s="6"/>
      <c r="G22" s="6"/>
      <c r="H22" s="34"/>
    </row>
    <row r="23" spans="1:11" x14ac:dyDescent="0.25">
      <c r="B23" s="7"/>
      <c r="C23" s="7"/>
      <c r="D23" s="7"/>
      <c r="E23" s="7"/>
    </row>
    <row r="24" spans="1:11" x14ac:dyDescent="0.25">
      <c r="A24" s="8"/>
      <c r="B24" s="37" t="s">
        <v>11</v>
      </c>
      <c r="C24" s="37" t="s">
        <v>12</v>
      </c>
      <c r="D24" s="37" t="s">
        <v>13</v>
      </c>
      <c r="E24" s="37" t="s">
        <v>14</v>
      </c>
      <c r="F24" s="37" t="s">
        <v>15</v>
      </c>
      <c r="G24" s="37" t="s">
        <v>16</v>
      </c>
      <c r="H24" s="37" t="s">
        <v>17</v>
      </c>
      <c r="I24" s="30" t="s">
        <v>18</v>
      </c>
      <c r="J24" s="37" t="s">
        <v>19</v>
      </c>
      <c r="K24" s="116" t="s">
        <v>109</v>
      </c>
    </row>
    <row r="25" spans="1:11" x14ac:dyDescent="0.25">
      <c r="A25" s="2" t="s">
        <v>43</v>
      </c>
      <c r="B25" s="28"/>
      <c r="C25" s="93">
        <v>1283</v>
      </c>
      <c r="D25" s="93">
        <v>3443</v>
      </c>
      <c r="E25" s="93">
        <v>8510</v>
      </c>
      <c r="F25" s="30">
        <v>8510</v>
      </c>
      <c r="G25" s="93">
        <v>8753</v>
      </c>
      <c r="H25" s="93">
        <v>21703</v>
      </c>
      <c r="I25" s="93">
        <v>20988</v>
      </c>
      <c r="J25" s="37">
        <v>23236</v>
      </c>
      <c r="K25" s="93">
        <f>SUM(C25:J25)</f>
        <v>96426</v>
      </c>
    </row>
    <row r="26" spans="1:11" s="31" customFormat="1" ht="40.5" customHeight="1" x14ac:dyDescent="0.25">
      <c r="A26" s="61" t="s">
        <v>21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</row>
    <row r="27" spans="1:11" s="31" customFormat="1" ht="50.25" customHeight="1" x14ac:dyDescent="0.25">
      <c r="A27" s="61" t="s">
        <v>22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</row>
    <row r="28" spans="1:11" s="31" customFormat="1" ht="45.75" customHeight="1" x14ac:dyDescent="0.25">
      <c r="A28" s="61" t="s">
        <v>23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</row>
    <row r="29" spans="1:11" s="31" customFormat="1" ht="47.25" customHeight="1" x14ac:dyDescent="0.25">
      <c r="A29" s="61" t="s">
        <v>24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</row>
    <row r="30" spans="1:11" x14ac:dyDescent="0.25">
      <c r="B30" s="7"/>
      <c r="C30" s="7"/>
      <c r="D30" s="7"/>
      <c r="E30" s="7"/>
    </row>
    <row r="31" spans="1:11" x14ac:dyDescent="0.25">
      <c r="B31" s="7"/>
      <c r="C31" s="7"/>
      <c r="D31" s="7"/>
      <c r="E31" s="7"/>
    </row>
    <row r="32" spans="1:11" x14ac:dyDescent="0.25">
      <c r="B32" s="7"/>
      <c r="C32" s="7"/>
      <c r="D32" s="7"/>
      <c r="E32" s="7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  <row r="41" spans="2:5" x14ac:dyDescent="0.25">
      <c r="B41" s="7"/>
      <c r="C41" s="7"/>
      <c r="D41" s="7"/>
      <c r="E41" s="7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  <row r="54" spans="2:5" x14ac:dyDescent="0.25">
      <c r="B54" s="7"/>
      <c r="C54" s="7"/>
      <c r="D54" s="7"/>
      <c r="E54" s="7"/>
    </row>
    <row r="55" spans="2:5" x14ac:dyDescent="0.25">
      <c r="B55" s="7"/>
      <c r="C55" s="7"/>
      <c r="D55" s="7"/>
      <c r="E55" s="7"/>
    </row>
    <row r="56" spans="2:5" x14ac:dyDescent="0.25">
      <c r="B56" s="7"/>
      <c r="C56" s="7"/>
      <c r="D56" s="7"/>
      <c r="E56" s="7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3"/>
  <sheetViews>
    <sheetView topLeftCell="A7" workbookViewId="0">
      <selection activeCell="K22" sqref="K22"/>
    </sheetView>
  </sheetViews>
  <sheetFormatPr defaultRowHeight="15" x14ac:dyDescent="0.25"/>
  <cols>
    <col min="1" max="1" width="5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1" customWidth="1"/>
    <col min="10" max="10" width="9.42578125" customWidth="1"/>
    <col min="11" max="11" width="9.5703125" customWidth="1"/>
    <col min="12" max="12" width="13" customWidth="1"/>
  </cols>
  <sheetData>
    <row r="2" spans="2:9" x14ac:dyDescent="0.25">
      <c r="B2" s="1" t="s">
        <v>0</v>
      </c>
      <c r="C2" s="132" t="s">
        <v>49</v>
      </c>
      <c r="D2" s="132"/>
      <c r="E2" s="132"/>
      <c r="F2" s="132"/>
      <c r="G2" s="132"/>
      <c r="H2" s="132"/>
    </row>
    <row r="3" spans="2:9" x14ac:dyDescent="0.25">
      <c r="B3" s="1" t="s">
        <v>1</v>
      </c>
      <c r="C3" s="132" t="s">
        <v>50</v>
      </c>
      <c r="D3" s="132"/>
      <c r="E3" s="132"/>
      <c r="F3" s="132"/>
      <c r="G3" s="132"/>
      <c r="H3" s="132"/>
    </row>
    <row r="4" spans="2:9" s="31" customFormat="1" ht="60" x14ac:dyDescent="0.25">
      <c r="B4" s="60" t="s">
        <v>44</v>
      </c>
      <c r="C4" s="65"/>
      <c r="D4" s="61" t="s">
        <v>45</v>
      </c>
      <c r="E4" s="30">
        <v>34290</v>
      </c>
      <c r="F4" s="60" t="s">
        <v>46</v>
      </c>
      <c r="G4" s="136"/>
      <c r="H4" s="137"/>
    </row>
    <row r="5" spans="2:9" x14ac:dyDescent="0.25">
      <c r="B5" s="134"/>
      <c r="C5" s="134"/>
      <c r="D5" s="134"/>
      <c r="E5" s="134"/>
    </row>
    <row r="6" spans="2:9" ht="16.5" customHeight="1" x14ac:dyDescent="0.25">
      <c r="B6" s="138" t="s">
        <v>6</v>
      </c>
      <c r="C6" s="138"/>
      <c r="D6" s="138"/>
      <c r="E6" s="138"/>
      <c r="F6" s="5"/>
      <c r="G6" s="5"/>
    </row>
    <row r="7" spans="2:9" ht="16.5" customHeight="1" x14ac:dyDescent="0.25">
      <c r="B7" s="49" t="s">
        <v>59</v>
      </c>
      <c r="C7" s="49"/>
      <c r="D7" s="49"/>
      <c r="E7" s="49"/>
      <c r="F7" s="5"/>
      <c r="G7" s="5"/>
    </row>
    <row r="8" spans="2:9" s="31" customFormat="1" ht="39.75" customHeight="1" x14ac:dyDescent="0.25">
      <c r="B8" s="40" t="s">
        <v>58</v>
      </c>
      <c r="C8" s="40" t="s">
        <v>51</v>
      </c>
      <c r="D8" s="40" t="s">
        <v>52</v>
      </c>
      <c r="E8" s="40" t="s">
        <v>53</v>
      </c>
      <c r="F8" s="40" t="s">
        <v>54</v>
      </c>
      <c r="G8" s="41" t="s">
        <v>56</v>
      </c>
      <c r="H8" s="39" t="s">
        <v>55</v>
      </c>
      <c r="I8" s="32"/>
    </row>
    <row r="9" spans="2:9" ht="16.5" customHeight="1" x14ac:dyDescent="0.25">
      <c r="B9" s="42">
        <v>1.5</v>
      </c>
      <c r="C9" s="43">
        <v>3.3</v>
      </c>
      <c r="D9" s="43">
        <v>2.2999999999999998</v>
      </c>
      <c r="E9" s="43">
        <f t="shared" ref="E9:E18" si="0">+C9-D9</f>
        <v>1</v>
      </c>
      <c r="F9" s="44">
        <f>((C9-D9)/C9)*100</f>
        <v>30.303030303030305</v>
      </c>
      <c r="G9" s="44">
        <v>24</v>
      </c>
      <c r="H9" s="42">
        <f>+G9*E9*30*5</f>
        <v>3600</v>
      </c>
      <c r="I9" s="34"/>
    </row>
    <row r="10" spans="2:9" ht="16.5" customHeight="1" x14ac:dyDescent="0.25">
      <c r="B10" s="42">
        <v>1.5</v>
      </c>
      <c r="C10" s="43">
        <v>2.2000000000000002</v>
      </c>
      <c r="D10" s="43">
        <v>1.47</v>
      </c>
      <c r="E10" s="43">
        <f t="shared" si="0"/>
        <v>0.7300000000000002</v>
      </c>
      <c r="F10" s="44">
        <f t="shared" ref="F10:F18" si="1">((C10-D10)/C10)*100</f>
        <v>33.181818181818187</v>
      </c>
      <c r="G10" s="44">
        <v>24</v>
      </c>
      <c r="H10" s="42">
        <f t="shared" ref="H10:H18" si="2">+G10*E10*30*5</f>
        <v>2628.0000000000009</v>
      </c>
      <c r="I10" s="34"/>
    </row>
    <row r="11" spans="2:9" ht="16.5" customHeight="1" x14ac:dyDescent="0.25">
      <c r="B11" s="42">
        <v>5.5</v>
      </c>
      <c r="C11" s="43">
        <v>3.3</v>
      </c>
      <c r="D11" s="43">
        <v>3</v>
      </c>
      <c r="E11" s="43">
        <f t="shared" si="0"/>
        <v>0.29999999999999982</v>
      </c>
      <c r="F11" s="44">
        <f t="shared" si="1"/>
        <v>9.0909090909090864</v>
      </c>
      <c r="G11" s="44">
        <v>24</v>
      </c>
      <c r="H11" s="42">
        <f t="shared" si="2"/>
        <v>1079.9999999999995</v>
      </c>
      <c r="I11" s="34"/>
    </row>
    <row r="12" spans="2:9" ht="16.5" customHeight="1" x14ac:dyDescent="0.25">
      <c r="B12" s="42">
        <v>5.5</v>
      </c>
      <c r="C12" s="43">
        <v>3.5579999999999998</v>
      </c>
      <c r="D12" s="43">
        <v>2.6619999999999999</v>
      </c>
      <c r="E12" s="45">
        <f t="shared" si="0"/>
        <v>0.89599999999999991</v>
      </c>
      <c r="F12" s="44">
        <f t="shared" si="1"/>
        <v>25.182686902754352</v>
      </c>
      <c r="G12" s="44">
        <v>24</v>
      </c>
      <c r="H12" s="42">
        <f t="shared" si="2"/>
        <v>3225.5999999999995</v>
      </c>
      <c r="I12" s="35"/>
    </row>
    <row r="13" spans="2:9" ht="16.5" customHeight="1" x14ac:dyDescent="0.25">
      <c r="B13" s="37">
        <v>11</v>
      </c>
      <c r="C13" s="43">
        <v>10.15</v>
      </c>
      <c r="D13" s="43">
        <v>6.27</v>
      </c>
      <c r="E13" s="43">
        <f t="shared" si="0"/>
        <v>3.8800000000000008</v>
      </c>
      <c r="F13" s="44">
        <f t="shared" si="1"/>
        <v>38.22660098522168</v>
      </c>
      <c r="G13" s="44">
        <v>24</v>
      </c>
      <c r="H13" s="42">
        <f t="shared" si="2"/>
        <v>13968.000000000002</v>
      </c>
    </row>
    <row r="14" spans="2:9" ht="15.75" x14ac:dyDescent="0.25">
      <c r="B14" s="46">
        <v>8.75</v>
      </c>
      <c r="C14" s="47">
        <v>8</v>
      </c>
      <c r="D14" s="43">
        <v>4.32</v>
      </c>
      <c r="E14" s="43">
        <f t="shared" si="0"/>
        <v>3.6799999999999997</v>
      </c>
      <c r="F14" s="43">
        <f t="shared" si="1"/>
        <v>46</v>
      </c>
      <c r="G14" s="44">
        <v>24</v>
      </c>
      <c r="H14" s="42">
        <f t="shared" si="2"/>
        <v>13248</v>
      </c>
    </row>
    <row r="15" spans="2:9" ht="15.75" hidden="1" x14ac:dyDescent="0.25">
      <c r="B15" s="46">
        <v>11</v>
      </c>
      <c r="C15" s="47">
        <v>2.79</v>
      </c>
      <c r="D15" s="47">
        <v>0.42</v>
      </c>
      <c r="E15" s="43">
        <f t="shared" si="0"/>
        <v>2.37</v>
      </c>
      <c r="F15" s="48">
        <f t="shared" si="1"/>
        <v>84.946236559139791</v>
      </c>
      <c r="G15" s="44" t="e">
        <f>$I8-#REF!</f>
        <v>#REF!</v>
      </c>
      <c r="H15" s="42" t="e">
        <f t="shared" si="2"/>
        <v>#REF!</v>
      </c>
    </row>
    <row r="16" spans="2:9" ht="15.75" hidden="1" x14ac:dyDescent="0.25">
      <c r="B16" s="46">
        <v>11</v>
      </c>
      <c r="C16" s="47">
        <v>8.17</v>
      </c>
      <c r="D16" s="47">
        <v>6.08</v>
      </c>
      <c r="E16" s="43">
        <f t="shared" si="0"/>
        <v>2.09</v>
      </c>
      <c r="F16" s="48">
        <f t="shared" si="1"/>
        <v>25.581395348837212</v>
      </c>
      <c r="G16" s="44" t="e">
        <f>$I8-#REF!</f>
        <v>#REF!</v>
      </c>
      <c r="H16" s="42" t="e">
        <f t="shared" si="2"/>
        <v>#REF!</v>
      </c>
    </row>
    <row r="17" spans="2:12" ht="15.75" hidden="1" x14ac:dyDescent="0.25">
      <c r="B17" s="46">
        <v>11</v>
      </c>
      <c r="C17" s="43">
        <v>3.2</v>
      </c>
      <c r="D17" s="47">
        <v>1.47</v>
      </c>
      <c r="E17" s="43">
        <f t="shared" si="0"/>
        <v>1.7300000000000002</v>
      </c>
      <c r="F17" s="48">
        <f t="shared" si="1"/>
        <v>54.0625</v>
      </c>
      <c r="G17" s="44" t="e">
        <f>$I8-#REF!</f>
        <v>#REF!</v>
      </c>
      <c r="H17" s="42" t="e">
        <f t="shared" si="2"/>
        <v>#REF!</v>
      </c>
    </row>
    <row r="18" spans="2:12" ht="15.75" hidden="1" x14ac:dyDescent="0.25">
      <c r="B18" s="46">
        <v>11</v>
      </c>
      <c r="C18" s="43">
        <v>7.2</v>
      </c>
      <c r="D18" s="43">
        <v>6.3</v>
      </c>
      <c r="E18" s="43">
        <f t="shared" si="0"/>
        <v>0.90000000000000036</v>
      </c>
      <c r="F18" s="48">
        <f t="shared" si="1"/>
        <v>12.500000000000005</v>
      </c>
      <c r="G18" s="44" t="e">
        <f>$I8-#REF!</f>
        <v>#REF!</v>
      </c>
      <c r="H18" s="42" t="e">
        <f t="shared" si="2"/>
        <v>#REF!</v>
      </c>
    </row>
    <row r="19" spans="2:12" ht="15.75" x14ac:dyDescent="0.25">
      <c r="B19" s="50"/>
      <c r="C19" s="51"/>
      <c r="D19" s="51"/>
      <c r="E19" s="51"/>
      <c r="F19" s="52"/>
      <c r="G19" s="53"/>
      <c r="H19" s="54"/>
    </row>
    <row r="20" spans="2:12" s="5" customFormat="1" ht="15.75" x14ac:dyDescent="0.25">
      <c r="B20" s="55"/>
      <c r="C20" s="56"/>
      <c r="D20" s="56"/>
      <c r="E20" s="56"/>
      <c r="F20" s="57"/>
      <c r="G20" s="58"/>
      <c r="H20" s="59"/>
    </row>
    <row r="21" spans="2:12" ht="15.75" x14ac:dyDescent="0.25">
      <c r="B21" s="94"/>
      <c r="C21" s="37" t="s">
        <v>11</v>
      </c>
      <c r="D21" s="37" t="s">
        <v>12</v>
      </c>
      <c r="E21" s="37" t="s">
        <v>13</v>
      </c>
      <c r="F21" s="37" t="s">
        <v>14</v>
      </c>
      <c r="G21" s="37" t="s">
        <v>15</v>
      </c>
      <c r="H21" s="37" t="s">
        <v>16</v>
      </c>
      <c r="I21" s="37" t="s">
        <v>17</v>
      </c>
      <c r="J21" s="37" t="s">
        <v>18</v>
      </c>
      <c r="K21" s="37" t="s">
        <v>19</v>
      </c>
      <c r="L21" s="116" t="s">
        <v>109</v>
      </c>
    </row>
    <row r="22" spans="2:12" ht="45" x14ac:dyDescent="0.25">
      <c r="B22" s="2" t="s">
        <v>57</v>
      </c>
      <c r="C22" s="93">
        <v>10173</v>
      </c>
      <c r="D22" s="93">
        <v>22292</v>
      </c>
      <c r="E22" s="93">
        <v>74109</v>
      </c>
      <c r="F22" s="93">
        <v>76580</v>
      </c>
      <c r="G22" s="93">
        <v>74109</v>
      </c>
      <c r="H22" s="93">
        <v>51970</v>
      </c>
      <c r="I22" s="93">
        <v>99268</v>
      </c>
      <c r="J22" s="93">
        <v>86846</v>
      </c>
      <c r="K22" s="30">
        <v>96151</v>
      </c>
      <c r="L22" s="93">
        <f>SUM(C22:K22)</f>
        <v>591498</v>
      </c>
    </row>
    <row r="23" spans="2:12" ht="40.5" customHeight="1" x14ac:dyDescent="0.25">
      <c r="B23" s="2" t="s">
        <v>21</v>
      </c>
      <c r="C23" s="8"/>
      <c r="D23" s="8"/>
      <c r="E23" s="8"/>
      <c r="F23" s="9"/>
      <c r="G23" s="9"/>
      <c r="H23" s="9"/>
      <c r="I23" s="9"/>
      <c r="J23" s="9"/>
      <c r="K23" s="9"/>
      <c r="L23" s="9"/>
    </row>
    <row r="24" spans="2:12" ht="50.25" customHeight="1" x14ac:dyDescent="0.25">
      <c r="B24" s="2" t="s">
        <v>22</v>
      </c>
      <c r="C24" s="8"/>
      <c r="D24" s="8"/>
      <c r="E24" s="8"/>
      <c r="F24" s="9"/>
      <c r="G24" s="9"/>
      <c r="H24" s="9"/>
      <c r="I24" s="9"/>
      <c r="J24" s="9"/>
      <c r="K24" s="9"/>
      <c r="L24" s="9"/>
    </row>
    <row r="25" spans="2:12" ht="45.75" customHeight="1" x14ac:dyDescent="0.25">
      <c r="B25" s="2" t="s">
        <v>23</v>
      </c>
      <c r="C25" s="8"/>
      <c r="D25" s="8"/>
      <c r="E25" s="8"/>
      <c r="F25" s="9"/>
      <c r="G25" s="9"/>
      <c r="H25" s="9"/>
      <c r="I25" s="9"/>
      <c r="J25" s="9"/>
      <c r="K25" s="9"/>
      <c r="L25" s="9"/>
    </row>
    <row r="26" spans="2:12" ht="47.25" customHeight="1" x14ac:dyDescent="0.25">
      <c r="B26" s="2" t="s">
        <v>24</v>
      </c>
      <c r="C26" s="8"/>
      <c r="D26" s="8"/>
      <c r="E26" s="8"/>
      <c r="F26" s="9"/>
      <c r="G26" s="9"/>
      <c r="H26" s="9"/>
      <c r="I26" s="9"/>
      <c r="J26" s="9"/>
      <c r="K26" s="9"/>
      <c r="L26" s="9"/>
    </row>
    <row r="27" spans="2:12" x14ac:dyDescent="0.25">
      <c r="B27" s="7"/>
      <c r="C27" s="7"/>
      <c r="D27" s="7"/>
      <c r="E27" s="7"/>
    </row>
    <row r="28" spans="2:12" x14ac:dyDescent="0.25">
      <c r="B28" s="7"/>
      <c r="C28" s="7"/>
      <c r="D28" s="7"/>
      <c r="E28" s="7"/>
    </row>
    <row r="29" spans="2:12" x14ac:dyDescent="0.25">
      <c r="B29" s="7"/>
      <c r="C29" s="7"/>
      <c r="D29" s="7"/>
      <c r="E29" s="7"/>
    </row>
    <row r="30" spans="2:12" x14ac:dyDescent="0.25">
      <c r="B30" s="7"/>
      <c r="C30" s="7"/>
      <c r="D30" s="7"/>
      <c r="E30" s="7"/>
    </row>
    <row r="31" spans="2:12" x14ac:dyDescent="0.25">
      <c r="B31" s="7"/>
      <c r="C31" s="7"/>
      <c r="D31" s="7"/>
      <c r="E31" s="7"/>
    </row>
    <row r="32" spans="2:12" x14ac:dyDescent="0.25">
      <c r="B32" s="7"/>
      <c r="C32" s="7"/>
      <c r="D32" s="7"/>
      <c r="E32" s="7"/>
    </row>
    <row r="33" spans="2:5" x14ac:dyDescent="0.25">
      <c r="B33" s="7"/>
      <c r="C33" s="7"/>
      <c r="D33" s="7"/>
      <c r="E33" s="7"/>
    </row>
    <row r="34" spans="2:5" x14ac:dyDescent="0.25">
      <c r="B34" s="7"/>
      <c r="C34" s="7"/>
      <c r="D34" s="7"/>
      <c r="E34" s="7"/>
    </row>
    <row r="35" spans="2:5" x14ac:dyDescent="0.25">
      <c r="B35" s="7"/>
      <c r="C35" s="7"/>
      <c r="D35" s="7"/>
      <c r="E35" s="7"/>
    </row>
    <row r="36" spans="2:5" x14ac:dyDescent="0.25">
      <c r="B36" s="7"/>
      <c r="C36" s="7"/>
      <c r="D36" s="7"/>
      <c r="E36" s="7"/>
    </row>
    <row r="37" spans="2:5" x14ac:dyDescent="0.25">
      <c r="B37" s="7"/>
      <c r="C37" s="7"/>
      <c r="D37" s="7"/>
      <c r="E37" s="7"/>
    </row>
    <row r="38" spans="2:5" x14ac:dyDescent="0.25">
      <c r="B38" s="7"/>
      <c r="C38" s="7"/>
      <c r="D38" s="7"/>
      <c r="E38" s="7"/>
    </row>
    <row r="39" spans="2:5" x14ac:dyDescent="0.25">
      <c r="B39" s="7"/>
      <c r="C39" s="7"/>
      <c r="D39" s="7"/>
      <c r="E39" s="7"/>
    </row>
    <row r="40" spans="2:5" x14ac:dyDescent="0.25">
      <c r="B40" s="7"/>
      <c r="C40" s="7"/>
      <c r="D40" s="7"/>
      <c r="E40" s="7"/>
    </row>
    <row r="41" spans="2:5" x14ac:dyDescent="0.25">
      <c r="B41" s="7"/>
      <c r="C41" s="7"/>
      <c r="D41" s="7"/>
      <c r="E41" s="7"/>
    </row>
    <row r="42" spans="2:5" x14ac:dyDescent="0.25">
      <c r="B42" s="7"/>
      <c r="C42" s="7"/>
      <c r="D42" s="7"/>
      <c r="E42" s="7"/>
    </row>
    <row r="43" spans="2:5" x14ac:dyDescent="0.25">
      <c r="B43" s="7"/>
      <c r="C43" s="7"/>
      <c r="D43" s="7"/>
      <c r="E43" s="7"/>
    </row>
    <row r="44" spans="2:5" x14ac:dyDescent="0.25">
      <c r="B44" s="7"/>
      <c r="C44" s="7"/>
      <c r="D44" s="7"/>
      <c r="E44" s="7"/>
    </row>
    <row r="45" spans="2:5" x14ac:dyDescent="0.25">
      <c r="B45" s="7"/>
      <c r="C45" s="7"/>
      <c r="D45" s="7"/>
      <c r="E45" s="7"/>
    </row>
    <row r="46" spans="2:5" x14ac:dyDescent="0.25">
      <c r="B46" s="7"/>
      <c r="C46" s="7"/>
      <c r="D46" s="7"/>
      <c r="E46" s="7"/>
    </row>
    <row r="47" spans="2:5" x14ac:dyDescent="0.25">
      <c r="B47" s="7"/>
      <c r="C47" s="7"/>
      <c r="D47" s="7"/>
      <c r="E47" s="7"/>
    </row>
    <row r="48" spans="2:5" x14ac:dyDescent="0.25">
      <c r="B48" s="7"/>
      <c r="C48" s="7"/>
      <c r="D48" s="7"/>
      <c r="E48" s="7"/>
    </row>
    <row r="49" spans="2:5" x14ac:dyDescent="0.25">
      <c r="B49" s="7"/>
      <c r="C49" s="7"/>
      <c r="D49" s="7"/>
      <c r="E49" s="7"/>
    </row>
    <row r="50" spans="2:5" x14ac:dyDescent="0.25">
      <c r="B50" s="7"/>
      <c r="C50" s="7"/>
      <c r="D50" s="7"/>
      <c r="E50" s="7"/>
    </row>
    <row r="51" spans="2:5" x14ac:dyDescent="0.25">
      <c r="B51" s="7"/>
      <c r="C51" s="7"/>
      <c r="D51" s="7"/>
      <c r="E51" s="7"/>
    </row>
    <row r="52" spans="2:5" x14ac:dyDescent="0.25">
      <c r="B52" s="7"/>
      <c r="C52" s="7"/>
      <c r="D52" s="7"/>
      <c r="E52" s="7"/>
    </row>
    <row r="53" spans="2:5" x14ac:dyDescent="0.25">
      <c r="B53" s="7"/>
      <c r="C53" s="7"/>
      <c r="D53" s="7"/>
      <c r="E53" s="7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7" workbookViewId="0">
      <selection activeCell="D16" sqref="D16"/>
    </sheetView>
  </sheetViews>
  <sheetFormatPr defaultRowHeight="15" x14ac:dyDescent="0.25"/>
  <cols>
    <col min="1" max="1" width="4.42578125" customWidth="1"/>
    <col min="2" max="2" width="15.28515625" customWidth="1"/>
    <col min="3" max="3" width="11.5703125" customWidth="1"/>
    <col min="4" max="4" width="11.42578125" customWidth="1"/>
    <col min="5" max="5" width="9.7109375" customWidth="1"/>
    <col min="6" max="6" width="11.7109375" customWidth="1"/>
    <col min="7" max="7" width="10.42578125" bestFit="1" customWidth="1"/>
    <col min="8" max="8" width="11" customWidth="1"/>
    <col min="9" max="9" width="11.7109375" customWidth="1"/>
    <col min="10" max="10" width="11.140625" customWidth="1"/>
    <col min="11" max="11" width="12.28515625" customWidth="1"/>
  </cols>
  <sheetData>
    <row r="2" spans="2:11" x14ac:dyDescent="0.25">
      <c r="B2" s="1" t="s">
        <v>0</v>
      </c>
      <c r="C2" s="145" t="s">
        <v>25</v>
      </c>
      <c r="D2" s="146"/>
      <c r="E2" s="146"/>
      <c r="F2" s="146"/>
      <c r="G2" s="147"/>
    </row>
    <row r="3" spans="2:11" ht="15.75" thickBot="1" x14ac:dyDescent="0.3">
      <c r="B3" s="1" t="s">
        <v>1</v>
      </c>
      <c r="C3" s="145" t="s">
        <v>2</v>
      </c>
      <c r="D3" s="146"/>
      <c r="E3" s="146"/>
      <c r="F3" s="146"/>
      <c r="G3" s="147"/>
    </row>
    <row r="4" spans="2:11" ht="45" x14ac:dyDescent="0.25">
      <c r="B4" s="10" t="s">
        <v>3</v>
      </c>
      <c r="C4" s="11">
        <v>15</v>
      </c>
      <c r="D4" s="12" t="s">
        <v>4</v>
      </c>
      <c r="E4" s="22">
        <v>0.5</v>
      </c>
      <c r="F4" s="10" t="s">
        <v>5</v>
      </c>
      <c r="G4" s="13">
        <v>14.5</v>
      </c>
    </row>
    <row r="5" spans="2:11" ht="15.75" thickBot="1" x14ac:dyDescent="0.3">
      <c r="B5" s="134"/>
      <c r="C5" s="134"/>
      <c r="D5" s="134"/>
      <c r="E5" s="134"/>
    </row>
    <row r="6" spans="2:11" x14ac:dyDescent="0.25">
      <c r="B6" s="148" t="s">
        <v>6</v>
      </c>
      <c r="C6" s="149"/>
      <c r="D6" s="149"/>
      <c r="E6" s="149"/>
      <c r="F6" s="3"/>
      <c r="G6" s="4"/>
    </row>
    <row r="7" spans="2:11" x14ac:dyDescent="0.25">
      <c r="B7" s="139" t="s">
        <v>26</v>
      </c>
      <c r="C7" s="140"/>
      <c r="D7" s="140"/>
      <c r="E7" s="140"/>
      <c r="F7" s="23"/>
      <c r="G7" s="24"/>
    </row>
    <row r="8" spans="2:11" x14ac:dyDescent="0.25">
      <c r="B8" s="139" t="s">
        <v>27</v>
      </c>
      <c r="C8" s="140"/>
      <c r="D8" s="140"/>
      <c r="E8" s="140"/>
      <c r="F8" s="23">
        <v>2800</v>
      </c>
      <c r="G8" s="24" t="s">
        <v>7</v>
      </c>
      <c r="H8" s="27" t="s">
        <v>36</v>
      </c>
    </row>
    <row r="9" spans="2:11" x14ac:dyDescent="0.25">
      <c r="B9" s="139" t="s">
        <v>28</v>
      </c>
      <c r="C9" s="140"/>
      <c r="D9" s="140"/>
      <c r="E9" s="140"/>
      <c r="F9" s="23">
        <v>1400</v>
      </c>
      <c r="G9" s="24" t="s">
        <v>29</v>
      </c>
    </row>
    <row r="10" spans="2:11" x14ac:dyDescent="0.25">
      <c r="B10" s="139" t="s">
        <v>8</v>
      </c>
      <c r="C10" s="140"/>
      <c r="D10" s="140"/>
      <c r="E10" s="140"/>
      <c r="F10" s="23">
        <v>7.5</v>
      </c>
      <c r="G10" s="24" t="s">
        <v>9</v>
      </c>
    </row>
    <row r="11" spans="2:11" ht="28.5" customHeight="1" x14ac:dyDescent="0.25">
      <c r="B11" s="141" t="s">
        <v>30</v>
      </c>
      <c r="C11" s="142"/>
      <c r="D11" s="142"/>
      <c r="E11" s="142"/>
      <c r="F11" s="23">
        <f>F9*0.05</f>
        <v>70</v>
      </c>
      <c r="G11" s="24" t="s">
        <v>29</v>
      </c>
    </row>
    <row r="12" spans="2:11" ht="15.75" thickBot="1" x14ac:dyDescent="0.3">
      <c r="B12" s="143" t="s">
        <v>31</v>
      </c>
      <c r="C12" s="144"/>
      <c r="D12" s="144"/>
      <c r="E12" s="144"/>
      <c r="F12" s="25">
        <f>F10*F11*24*330</f>
        <v>4158000</v>
      </c>
      <c r="G12" s="26" t="s">
        <v>10</v>
      </c>
    </row>
    <row r="13" spans="2:11" x14ac:dyDescent="0.25">
      <c r="B13" s="14"/>
      <c r="C13" s="14"/>
      <c r="D13" s="14"/>
      <c r="E13" s="14"/>
    </row>
    <row r="14" spans="2:11" x14ac:dyDescent="0.25">
      <c r="B14" s="15"/>
      <c r="C14" s="15"/>
      <c r="D14" s="15"/>
      <c r="E14" s="15"/>
    </row>
    <row r="15" spans="2:11" x14ac:dyDescent="0.25">
      <c r="B15" s="8"/>
      <c r="C15" s="8" t="s">
        <v>11</v>
      </c>
      <c r="D15" s="8" t="s">
        <v>12</v>
      </c>
      <c r="E15" s="8" t="s">
        <v>13</v>
      </c>
      <c r="F15" s="8" t="s">
        <v>14</v>
      </c>
      <c r="G15" s="8" t="s">
        <v>15</v>
      </c>
      <c r="H15" s="8" t="s">
        <v>16</v>
      </c>
      <c r="I15" s="8" t="s">
        <v>17</v>
      </c>
      <c r="J15" s="8" t="s">
        <v>18</v>
      </c>
      <c r="K15" s="8" t="s">
        <v>19</v>
      </c>
    </row>
    <row r="16" spans="2:11" ht="30" x14ac:dyDescent="0.25">
      <c r="B16" s="2" t="s">
        <v>20</v>
      </c>
      <c r="C16" s="8"/>
      <c r="D16" s="8"/>
      <c r="E16" s="8"/>
      <c r="F16" s="9"/>
      <c r="G16" s="9"/>
      <c r="H16" s="9"/>
      <c r="I16" s="9"/>
      <c r="J16" s="9"/>
      <c r="K16" s="9"/>
    </row>
    <row r="17" spans="2:11" ht="30" x14ac:dyDescent="0.25">
      <c r="B17" s="2" t="s">
        <v>21</v>
      </c>
      <c r="C17" s="8"/>
      <c r="D17" s="8"/>
      <c r="E17" s="8"/>
      <c r="F17" s="9"/>
      <c r="G17" s="9"/>
      <c r="H17" s="9"/>
      <c r="I17" s="9"/>
      <c r="J17" s="9"/>
      <c r="K17" s="9"/>
    </row>
    <row r="18" spans="2:11" ht="30" x14ac:dyDescent="0.25">
      <c r="B18" s="2" t="s">
        <v>22</v>
      </c>
      <c r="C18" s="8"/>
      <c r="D18" s="8"/>
      <c r="E18" s="8"/>
      <c r="F18" s="9"/>
      <c r="G18" s="9"/>
      <c r="H18" s="9"/>
      <c r="I18" s="9"/>
      <c r="J18" s="9"/>
      <c r="K18" s="9"/>
    </row>
    <row r="19" spans="2:11" ht="30" x14ac:dyDescent="0.25">
      <c r="B19" s="2" t="s">
        <v>23</v>
      </c>
      <c r="C19" s="8"/>
      <c r="D19" s="8"/>
      <c r="E19" s="8"/>
      <c r="F19" s="9"/>
      <c r="G19" s="9"/>
      <c r="H19" s="9"/>
      <c r="I19" s="9"/>
      <c r="J19" s="9"/>
      <c r="K19" s="9"/>
    </row>
    <row r="20" spans="2:11" ht="30" x14ac:dyDescent="0.25">
      <c r="B20" s="2" t="s">
        <v>24</v>
      </c>
      <c r="C20" s="8"/>
      <c r="D20" s="8"/>
      <c r="E20" s="8"/>
      <c r="F20" s="9"/>
      <c r="G20" s="9"/>
      <c r="H20" s="9"/>
      <c r="I20" s="9"/>
      <c r="J20" s="9"/>
      <c r="K20" s="9"/>
    </row>
    <row r="21" spans="2:11" x14ac:dyDescent="0.25">
      <c r="B21" s="7"/>
      <c r="C21" s="7"/>
      <c r="D21" s="7"/>
      <c r="E21" s="7"/>
    </row>
    <row r="28" spans="2:11" x14ac:dyDescent="0.25">
      <c r="B28" s="7"/>
      <c r="C28" s="7"/>
      <c r="D28" s="7"/>
      <c r="E28" s="7"/>
    </row>
    <row r="29" spans="2:11" x14ac:dyDescent="0.25">
      <c r="B29" s="7"/>
      <c r="C29" s="7"/>
      <c r="D29" s="7"/>
      <c r="E29" s="7"/>
    </row>
    <row r="30" spans="2:11" x14ac:dyDescent="0.25">
      <c r="B30" s="7"/>
      <c r="C30" s="7"/>
      <c r="D30" s="7"/>
      <c r="E30" s="7"/>
    </row>
    <row r="31" spans="2:11" x14ac:dyDescent="0.25">
      <c r="B31" s="7"/>
      <c r="C31" s="7"/>
      <c r="D31" s="7"/>
      <c r="E31" s="7"/>
    </row>
    <row r="32" spans="2:11" x14ac:dyDescent="0.25">
      <c r="B32" s="7"/>
      <c r="C32" s="7"/>
      <c r="D32" s="7"/>
      <c r="E32" s="7"/>
    </row>
    <row r="33" spans="2:7" x14ac:dyDescent="0.25">
      <c r="B33" s="7"/>
      <c r="C33" s="7"/>
      <c r="D33" s="7"/>
      <c r="E33" s="7"/>
    </row>
    <row r="34" spans="2:7" x14ac:dyDescent="0.25">
      <c r="B34" s="150" t="s">
        <v>32</v>
      </c>
      <c r="C34" s="151"/>
      <c r="D34" s="151"/>
      <c r="E34" s="151"/>
      <c r="F34" s="17"/>
      <c r="G34" s="18"/>
    </row>
    <row r="35" spans="2:7" x14ac:dyDescent="0.25">
      <c r="B35" s="152" t="s">
        <v>33</v>
      </c>
      <c r="C35" s="153"/>
      <c r="D35" s="153"/>
      <c r="E35" s="153"/>
      <c r="F35" s="5"/>
      <c r="G35" s="19"/>
    </row>
    <row r="36" spans="2:7" x14ac:dyDescent="0.25">
      <c r="B36" s="152" t="s">
        <v>34</v>
      </c>
      <c r="C36" s="153"/>
      <c r="D36" s="153"/>
      <c r="E36" s="153"/>
      <c r="F36" s="5"/>
      <c r="G36" s="19"/>
    </row>
    <row r="37" spans="2:7" x14ac:dyDescent="0.25">
      <c r="B37" s="152" t="s">
        <v>35</v>
      </c>
      <c r="C37" s="153"/>
      <c r="D37" s="153"/>
      <c r="E37" s="153"/>
      <c r="F37" s="5"/>
      <c r="G37" s="19"/>
    </row>
    <row r="38" spans="2:7" x14ac:dyDescent="0.25">
      <c r="B38" s="154"/>
      <c r="C38" s="155"/>
      <c r="D38" s="155"/>
      <c r="E38" s="155"/>
      <c r="F38" s="20"/>
      <c r="G38" s="21"/>
    </row>
    <row r="39" spans="2:7" x14ac:dyDescent="0.25">
      <c r="B39" s="7"/>
      <c r="C39" s="7"/>
      <c r="D39" s="7"/>
      <c r="E39" s="7"/>
    </row>
    <row r="40" spans="2:7" x14ac:dyDescent="0.25">
      <c r="B40" s="7"/>
      <c r="C40" s="7"/>
      <c r="D40" s="7"/>
      <c r="E40" s="7"/>
    </row>
    <row r="41" spans="2:7" x14ac:dyDescent="0.25">
      <c r="B41" s="7"/>
      <c r="C41" s="7"/>
      <c r="D41" s="7"/>
      <c r="E41" s="7"/>
    </row>
    <row r="42" spans="2:7" x14ac:dyDescent="0.25">
      <c r="B42" s="7"/>
      <c r="C42" s="7"/>
      <c r="D42" s="7"/>
      <c r="E42" s="7"/>
    </row>
    <row r="43" spans="2:7" x14ac:dyDescent="0.25">
      <c r="B43" s="7"/>
      <c r="C43" s="7"/>
      <c r="D43" s="7"/>
      <c r="E43" s="7"/>
    </row>
    <row r="44" spans="2:7" x14ac:dyDescent="0.25">
      <c r="B44" s="7"/>
      <c r="C44" s="7"/>
      <c r="D44" s="7"/>
      <c r="E44" s="7"/>
    </row>
    <row r="45" spans="2:7" x14ac:dyDescent="0.25">
      <c r="B45" s="7"/>
      <c r="C45" s="7"/>
      <c r="D45" s="7"/>
      <c r="E45" s="7"/>
    </row>
    <row r="46" spans="2:7" x14ac:dyDescent="0.25">
      <c r="B46" s="7"/>
      <c r="C46" s="7"/>
      <c r="D46" s="7"/>
      <c r="E46" s="7"/>
    </row>
    <row r="47" spans="2:7" x14ac:dyDescent="0.25">
      <c r="B47" s="7"/>
      <c r="C47" s="7"/>
      <c r="D47" s="7"/>
      <c r="E47" s="7"/>
    </row>
  </sheetData>
  <mergeCells count="15">
    <mergeCell ref="B34:E34"/>
    <mergeCell ref="B35:E35"/>
    <mergeCell ref="B36:E36"/>
    <mergeCell ref="B37:E37"/>
    <mergeCell ref="B38:E38"/>
    <mergeCell ref="C2:G2"/>
    <mergeCell ref="C3:G3"/>
    <mergeCell ref="B5:E5"/>
    <mergeCell ref="B6:E6"/>
    <mergeCell ref="B7:E7"/>
    <mergeCell ref="B9:E9"/>
    <mergeCell ref="B10:E10"/>
    <mergeCell ref="B11:E11"/>
    <mergeCell ref="B12:E12"/>
    <mergeCell ref="B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38"/>
  <sheetViews>
    <sheetView topLeftCell="A4" workbookViewId="0">
      <selection activeCell="E16" sqref="E16"/>
    </sheetView>
  </sheetViews>
  <sheetFormatPr defaultRowHeight="15" x14ac:dyDescent="0.25"/>
  <cols>
    <col min="1" max="1" width="3.140625" customWidth="1"/>
    <col min="2" max="3" width="10.85546875" customWidth="1"/>
    <col min="4" max="4" width="11.5703125" customWidth="1"/>
    <col min="5" max="5" width="29" customWidth="1"/>
    <col min="6" max="6" width="6.140625" customWidth="1"/>
    <col min="10" max="10" width="11.85546875" customWidth="1"/>
    <col min="11" max="11" width="9.85546875" style="96" customWidth="1"/>
    <col min="13" max="13" width="13.28515625" customWidth="1"/>
    <col min="14" max="14" width="26.5703125" customWidth="1"/>
    <col min="15" max="15" width="10.28515625" style="96" bestFit="1" customWidth="1"/>
    <col min="16" max="16" width="9.140625" customWidth="1"/>
  </cols>
  <sheetData>
    <row r="3" spans="2:16" ht="26.25" x14ac:dyDescent="0.25">
      <c r="B3" s="72"/>
      <c r="C3" s="72"/>
      <c r="D3" s="72"/>
      <c r="E3" s="161" t="s">
        <v>68</v>
      </c>
      <c r="F3" s="161"/>
      <c r="G3" s="161"/>
      <c r="H3" s="161"/>
      <c r="I3" s="161"/>
      <c r="J3" s="73"/>
      <c r="K3" s="97" t="s">
        <v>69</v>
      </c>
      <c r="L3" s="72"/>
      <c r="M3" s="72"/>
      <c r="N3" s="73"/>
      <c r="O3" s="72"/>
      <c r="P3" s="74"/>
    </row>
    <row r="4" spans="2:16" ht="47.25" x14ac:dyDescent="0.25">
      <c r="B4" s="75" t="s">
        <v>70</v>
      </c>
      <c r="C4" s="75" t="s">
        <v>71</v>
      </c>
      <c r="D4" s="77" t="s">
        <v>99</v>
      </c>
      <c r="E4" s="76" t="s">
        <v>72</v>
      </c>
      <c r="F4" s="75" t="s">
        <v>73</v>
      </c>
      <c r="G4" s="77" t="s">
        <v>51</v>
      </c>
      <c r="H4" s="77" t="s">
        <v>52</v>
      </c>
      <c r="I4" s="77" t="s">
        <v>53</v>
      </c>
      <c r="J4" s="77" t="s">
        <v>54</v>
      </c>
      <c r="K4" s="78">
        <v>42826</v>
      </c>
      <c r="L4" s="77" t="s">
        <v>55</v>
      </c>
      <c r="M4" s="77" t="s">
        <v>74</v>
      </c>
      <c r="N4" s="76" t="s">
        <v>75</v>
      </c>
      <c r="O4" s="77" t="s">
        <v>76</v>
      </c>
      <c r="P4" s="79"/>
    </row>
    <row r="5" spans="2:16" ht="15.75" x14ac:dyDescent="0.25">
      <c r="B5" s="80">
        <v>42525</v>
      </c>
      <c r="C5" s="81">
        <v>42525</v>
      </c>
      <c r="D5" s="100">
        <v>24</v>
      </c>
      <c r="E5" s="71" t="s">
        <v>77</v>
      </c>
      <c r="F5" s="46">
        <v>1.5</v>
      </c>
      <c r="G5" s="47">
        <v>3.3</v>
      </c>
      <c r="H5" s="47">
        <v>2.2999999999999998</v>
      </c>
      <c r="I5" s="47">
        <f t="shared" ref="I5:I17" si="0">+G5-H5</f>
        <v>1</v>
      </c>
      <c r="J5" s="48">
        <f t="shared" ref="J5:J17" si="1">((G5-H5)/G5)*100</f>
        <v>30.303030303030305</v>
      </c>
      <c r="K5" s="95">
        <f>$K4-B5</f>
        <v>301</v>
      </c>
      <c r="L5" s="94">
        <f t="shared" ref="L5:L13" si="2">+I5*D5*K5*6.06</f>
        <v>43777.439999999995</v>
      </c>
      <c r="M5" s="46"/>
      <c r="N5" s="82" t="s">
        <v>111</v>
      </c>
      <c r="O5" s="85"/>
      <c r="P5" s="83"/>
    </row>
    <row r="6" spans="2:16" ht="15.75" x14ac:dyDescent="0.25">
      <c r="B6" s="80">
        <v>42565</v>
      </c>
      <c r="C6" s="81">
        <v>42580</v>
      </c>
      <c r="D6" s="100">
        <v>24</v>
      </c>
      <c r="E6" s="71" t="s">
        <v>78</v>
      </c>
      <c r="F6" s="46">
        <v>5.5</v>
      </c>
      <c r="G6" s="47">
        <v>3.5579999999999998</v>
      </c>
      <c r="H6" s="47">
        <v>2.6619999999999999</v>
      </c>
      <c r="I6" s="84">
        <f t="shared" si="0"/>
        <v>0.89599999999999991</v>
      </c>
      <c r="J6" s="48">
        <f t="shared" si="1"/>
        <v>25.182686902754352</v>
      </c>
      <c r="K6" s="95">
        <f>K4-B6</f>
        <v>261</v>
      </c>
      <c r="L6" s="94">
        <f t="shared" si="2"/>
        <v>34012.016639999994</v>
      </c>
      <c r="M6" s="46">
        <v>5715</v>
      </c>
      <c r="N6" s="82"/>
      <c r="O6" s="85">
        <f>+I6*D6*31*6.06</f>
        <v>4039.7414399999993</v>
      </c>
      <c r="P6" s="83"/>
    </row>
    <row r="7" spans="2:16" ht="15.75" x14ac:dyDescent="0.25">
      <c r="B7" s="86">
        <v>42593</v>
      </c>
      <c r="C7" s="86">
        <v>42593</v>
      </c>
      <c r="D7" s="100">
        <v>24</v>
      </c>
      <c r="E7" s="71" t="s">
        <v>80</v>
      </c>
      <c r="F7" s="46">
        <v>8.75</v>
      </c>
      <c r="G7" s="47">
        <v>8</v>
      </c>
      <c r="H7" s="47">
        <v>4.32</v>
      </c>
      <c r="I7" s="47">
        <f t="shared" si="0"/>
        <v>3.6799999999999997</v>
      </c>
      <c r="J7" s="47">
        <f t="shared" si="1"/>
        <v>46</v>
      </c>
      <c r="K7" s="95">
        <f>K4-B7</f>
        <v>233</v>
      </c>
      <c r="L7" s="94">
        <f t="shared" si="2"/>
        <v>124706.07359999997</v>
      </c>
      <c r="M7" s="46">
        <v>5715</v>
      </c>
      <c r="N7" s="73"/>
      <c r="O7" s="85">
        <f t="shared" ref="O7:O8" si="3">+I7*D7*31*6.06</f>
        <v>16591.795199999997</v>
      </c>
      <c r="P7" s="74"/>
    </row>
    <row r="8" spans="2:16" ht="15.75" x14ac:dyDescent="0.25">
      <c r="B8" s="86">
        <v>42601</v>
      </c>
      <c r="C8" s="86">
        <v>42601</v>
      </c>
      <c r="D8" s="100">
        <v>24</v>
      </c>
      <c r="E8" s="87" t="s">
        <v>81</v>
      </c>
      <c r="F8" s="46">
        <v>11</v>
      </c>
      <c r="G8" s="47">
        <v>2.79</v>
      </c>
      <c r="H8" s="47">
        <v>0.42</v>
      </c>
      <c r="I8" s="47">
        <f t="shared" si="0"/>
        <v>2.37</v>
      </c>
      <c r="J8" s="48">
        <f t="shared" si="1"/>
        <v>84.946236559139791</v>
      </c>
      <c r="K8" s="95">
        <f>K4-B8</f>
        <v>225</v>
      </c>
      <c r="L8" s="94">
        <f t="shared" si="2"/>
        <v>77555.87999999999</v>
      </c>
      <c r="M8" s="46">
        <v>5715</v>
      </c>
      <c r="N8" s="73" t="s">
        <v>82</v>
      </c>
      <c r="O8" s="85">
        <f t="shared" si="3"/>
        <v>10685.476799999999</v>
      </c>
      <c r="P8" s="74"/>
    </row>
    <row r="9" spans="2:16" ht="15.75" x14ac:dyDescent="0.25">
      <c r="B9" s="86">
        <v>42593</v>
      </c>
      <c r="C9" s="86">
        <v>42606</v>
      </c>
      <c r="D9" s="100">
        <v>24</v>
      </c>
      <c r="E9" s="87" t="s">
        <v>79</v>
      </c>
      <c r="F9" s="46">
        <v>11</v>
      </c>
      <c r="G9" s="47">
        <v>7.2</v>
      </c>
      <c r="H9" s="47">
        <v>6.3</v>
      </c>
      <c r="I9" s="47">
        <f t="shared" si="0"/>
        <v>0.90000000000000036</v>
      </c>
      <c r="J9" s="48">
        <f t="shared" si="1"/>
        <v>12.500000000000005</v>
      </c>
      <c r="K9" s="95">
        <f>K4-B9</f>
        <v>233</v>
      </c>
      <c r="L9" s="94">
        <f t="shared" si="2"/>
        <v>30498.768000000011</v>
      </c>
      <c r="M9" s="46"/>
      <c r="N9" s="82" t="s">
        <v>111</v>
      </c>
      <c r="O9" s="85"/>
      <c r="P9" s="74"/>
    </row>
    <row r="10" spans="2:16" ht="15.75" x14ac:dyDescent="0.25">
      <c r="B10" s="86">
        <v>42615</v>
      </c>
      <c r="C10" s="86">
        <v>42615</v>
      </c>
      <c r="D10" s="100">
        <v>24</v>
      </c>
      <c r="E10" s="88" t="s">
        <v>115</v>
      </c>
      <c r="F10" s="46">
        <v>8.75</v>
      </c>
      <c r="G10" s="47">
        <v>5.97</v>
      </c>
      <c r="H10" s="47">
        <v>2.96</v>
      </c>
      <c r="I10" s="72">
        <f t="shared" si="0"/>
        <v>3.01</v>
      </c>
      <c r="J10" s="48">
        <f t="shared" si="1"/>
        <v>50.418760469011723</v>
      </c>
      <c r="K10" s="95">
        <f>K4-B10</f>
        <v>211</v>
      </c>
      <c r="L10" s="94">
        <f t="shared" si="2"/>
        <v>92370.398399999991</v>
      </c>
      <c r="M10" s="46"/>
      <c r="N10" s="88" t="s">
        <v>84</v>
      </c>
      <c r="O10" s="85"/>
      <c r="P10" s="74"/>
    </row>
    <row r="11" spans="2:16" ht="15.75" x14ac:dyDescent="0.25">
      <c r="B11" s="86">
        <v>42767</v>
      </c>
      <c r="C11" s="86">
        <v>42767</v>
      </c>
      <c r="D11" s="100">
        <v>24</v>
      </c>
      <c r="E11" s="73" t="s">
        <v>83</v>
      </c>
      <c r="F11" s="94">
        <v>8.75</v>
      </c>
      <c r="G11" s="47">
        <v>2.6</v>
      </c>
      <c r="H11" s="47">
        <v>1.9</v>
      </c>
      <c r="I11" s="72">
        <f t="shared" ref="I11" si="4">+G11-H11</f>
        <v>0.70000000000000018</v>
      </c>
      <c r="J11" s="95">
        <f t="shared" ref="J11" si="5">((G11-H11)/G11)*100</f>
        <v>26.923076923076927</v>
      </c>
      <c r="K11" s="95">
        <f>K4-B11</f>
        <v>59</v>
      </c>
      <c r="L11" s="94">
        <f t="shared" ref="L11" si="6">+I11*D11*K11*6.06</f>
        <v>6006.6720000000014</v>
      </c>
      <c r="M11" s="94">
        <v>5715</v>
      </c>
      <c r="N11" s="88" t="s">
        <v>114</v>
      </c>
      <c r="O11" s="85">
        <f>+I11*D11*31*6.06</f>
        <v>3156.0480000000007</v>
      </c>
      <c r="P11" s="74"/>
    </row>
    <row r="12" spans="2:16" ht="15.75" x14ac:dyDescent="0.25">
      <c r="B12" s="118">
        <v>42713</v>
      </c>
      <c r="C12" s="118">
        <v>42716</v>
      </c>
      <c r="D12" s="119">
        <v>12</v>
      </c>
      <c r="E12" s="120" t="s">
        <v>85</v>
      </c>
      <c r="F12" s="121">
        <v>11</v>
      </c>
      <c r="G12" s="122">
        <v>5.15</v>
      </c>
      <c r="H12" s="122">
        <v>2.2999999999999998</v>
      </c>
      <c r="I12" s="123">
        <f t="shared" si="0"/>
        <v>2.8500000000000005</v>
      </c>
      <c r="J12" s="124">
        <f t="shared" si="1"/>
        <v>55.339805825242728</v>
      </c>
      <c r="K12" s="124">
        <f>K4-B12</f>
        <v>113</v>
      </c>
      <c r="L12" s="121">
        <f t="shared" si="2"/>
        <v>23419.476000000002</v>
      </c>
      <c r="M12" s="121"/>
      <c r="N12" s="125"/>
      <c r="O12" s="126"/>
      <c r="P12" s="74"/>
    </row>
    <row r="13" spans="2:16" ht="15.75" x14ac:dyDescent="0.25">
      <c r="B13" s="86">
        <v>42745</v>
      </c>
      <c r="C13" s="163" t="s">
        <v>119</v>
      </c>
      <c r="D13" s="164">
        <v>1</v>
      </c>
      <c r="E13" s="73" t="s">
        <v>87</v>
      </c>
      <c r="F13" s="94"/>
      <c r="G13" s="47">
        <v>200</v>
      </c>
      <c r="H13" s="47">
        <v>170</v>
      </c>
      <c r="I13" s="72">
        <f t="shared" si="0"/>
        <v>30</v>
      </c>
      <c r="J13" s="95">
        <f t="shared" si="1"/>
        <v>15</v>
      </c>
      <c r="K13" s="95">
        <f>K4-B13</f>
        <v>81</v>
      </c>
      <c r="L13" s="121">
        <f t="shared" si="2"/>
        <v>14725.8</v>
      </c>
      <c r="M13" s="94">
        <f>5715*4</f>
        <v>22860</v>
      </c>
      <c r="N13" s="88"/>
      <c r="O13" s="85">
        <f t="shared" ref="O13:O18" si="7">+I13*D13*31*6.06</f>
        <v>5635.7999999999993</v>
      </c>
      <c r="P13" s="74"/>
    </row>
    <row r="14" spans="2:16" ht="15.75" x14ac:dyDescent="0.25">
      <c r="B14" s="86">
        <v>42753</v>
      </c>
      <c r="C14" s="9"/>
      <c r="D14" s="99">
        <v>24</v>
      </c>
      <c r="E14" s="73" t="s">
        <v>92</v>
      </c>
      <c r="F14" s="72">
        <v>5.5</v>
      </c>
      <c r="G14" s="37">
        <v>6.5</v>
      </c>
      <c r="H14" s="37">
        <v>3.3</v>
      </c>
      <c r="I14" s="37">
        <f t="shared" si="0"/>
        <v>3.2</v>
      </c>
      <c r="J14" s="38">
        <f t="shared" si="1"/>
        <v>49.230769230769234</v>
      </c>
      <c r="K14" s="95">
        <f>K4-B14</f>
        <v>73</v>
      </c>
      <c r="L14" s="94">
        <f t="shared" ref="L13:L18" si="8">+I14*D14*K14*6.06</f>
        <v>33974.784</v>
      </c>
      <c r="M14" s="99">
        <v>5715</v>
      </c>
      <c r="N14" s="103"/>
      <c r="O14" s="85">
        <f t="shared" si="7"/>
        <v>14427.648000000001</v>
      </c>
    </row>
    <row r="15" spans="2:16" ht="15.75" x14ac:dyDescent="0.25">
      <c r="B15" s="86">
        <v>42753</v>
      </c>
      <c r="C15" s="9"/>
      <c r="D15" s="99">
        <v>24</v>
      </c>
      <c r="E15" s="73" t="s">
        <v>101</v>
      </c>
      <c r="F15" s="72">
        <v>5.5</v>
      </c>
      <c r="G15" s="37">
        <v>5.9</v>
      </c>
      <c r="H15" s="37">
        <v>2.2999999999999998</v>
      </c>
      <c r="I15" s="37">
        <f t="shared" si="0"/>
        <v>3.6000000000000005</v>
      </c>
      <c r="J15" s="38">
        <f t="shared" si="1"/>
        <v>61.016949152542374</v>
      </c>
      <c r="K15" s="95">
        <f>K4-B15</f>
        <v>73</v>
      </c>
      <c r="L15" s="94">
        <f t="shared" si="8"/>
        <v>38221.632000000005</v>
      </c>
      <c r="M15" s="99">
        <v>5715</v>
      </c>
      <c r="N15" t="s">
        <v>100</v>
      </c>
      <c r="O15" s="85">
        <f t="shared" si="7"/>
        <v>16231.103999999999</v>
      </c>
    </row>
    <row r="16" spans="2:16" ht="15.75" x14ac:dyDescent="0.25">
      <c r="B16" s="86">
        <v>42770</v>
      </c>
      <c r="C16" s="9"/>
      <c r="D16" s="99">
        <v>24</v>
      </c>
      <c r="E16" s="73" t="s">
        <v>110</v>
      </c>
      <c r="F16" s="72">
        <v>5.5</v>
      </c>
      <c r="G16" s="37">
        <v>4.2</v>
      </c>
      <c r="H16" s="37">
        <v>2.41</v>
      </c>
      <c r="I16" s="37">
        <f t="shared" si="0"/>
        <v>1.79</v>
      </c>
      <c r="J16" s="38">
        <f t="shared" si="1"/>
        <v>42.61904761904762</v>
      </c>
      <c r="K16" s="95">
        <f>K4-B16</f>
        <v>56</v>
      </c>
      <c r="L16" s="94">
        <f t="shared" si="8"/>
        <v>14578.9056</v>
      </c>
      <c r="M16" s="99">
        <v>5715</v>
      </c>
      <c r="N16" t="s">
        <v>100</v>
      </c>
      <c r="O16" s="85">
        <f t="shared" si="7"/>
        <v>8070.4655999999995</v>
      </c>
    </row>
    <row r="17" spans="2:16" ht="15.75" x14ac:dyDescent="0.25">
      <c r="B17" s="86">
        <v>42767</v>
      </c>
      <c r="C17" s="9"/>
      <c r="D17" s="99">
        <v>24</v>
      </c>
      <c r="E17" s="73" t="s">
        <v>94</v>
      </c>
      <c r="F17" s="72">
        <v>5.5</v>
      </c>
      <c r="G17" s="37">
        <v>6.44</v>
      </c>
      <c r="H17" s="37">
        <v>3.2</v>
      </c>
      <c r="I17" s="37">
        <f t="shared" si="0"/>
        <v>3.24</v>
      </c>
      <c r="J17" s="38">
        <f t="shared" si="1"/>
        <v>50.310559006211179</v>
      </c>
      <c r="K17" s="95">
        <f>K4-B17</f>
        <v>59</v>
      </c>
      <c r="L17" s="94">
        <f t="shared" si="8"/>
        <v>27802.310399999998</v>
      </c>
      <c r="M17" s="99">
        <v>5715</v>
      </c>
      <c r="N17" t="s">
        <v>100</v>
      </c>
      <c r="O17" s="85">
        <f t="shared" si="7"/>
        <v>14607.993599999998</v>
      </c>
    </row>
    <row r="18" spans="2:16" ht="15.75" x14ac:dyDescent="0.25">
      <c r="B18" s="86">
        <v>42767</v>
      </c>
      <c r="C18" s="86">
        <v>42767</v>
      </c>
      <c r="D18" s="100">
        <v>24</v>
      </c>
      <c r="E18" s="88" t="s">
        <v>116</v>
      </c>
      <c r="F18" s="94">
        <v>8.75</v>
      </c>
      <c r="G18" s="47">
        <v>2.4</v>
      </c>
      <c r="H18" s="47">
        <v>1.8</v>
      </c>
      <c r="I18" s="72">
        <f t="shared" ref="I18" si="9">+G18-H18</f>
        <v>0.59999999999999987</v>
      </c>
      <c r="J18" s="95">
        <f t="shared" ref="J18" si="10">((G18-H18)/G18)*100</f>
        <v>24.999999999999993</v>
      </c>
      <c r="K18" s="95">
        <f>K4-B18</f>
        <v>59</v>
      </c>
      <c r="L18" s="94">
        <f t="shared" si="8"/>
        <v>5148.5759999999982</v>
      </c>
      <c r="M18" s="94">
        <v>5715</v>
      </c>
      <c r="N18" s="88" t="s">
        <v>114</v>
      </c>
      <c r="O18" s="85">
        <f t="shared" si="7"/>
        <v>2705.1839999999993</v>
      </c>
      <c r="P18" s="74"/>
    </row>
    <row r="19" spans="2:16" ht="15.75" x14ac:dyDescent="0.25">
      <c r="B19" s="72"/>
      <c r="C19" s="72"/>
      <c r="D19" s="72"/>
      <c r="E19" s="73"/>
      <c r="F19" s="73"/>
      <c r="G19" s="73"/>
      <c r="H19" s="73"/>
      <c r="I19" s="72"/>
      <c r="J19" s="48"/>
      <c r="K19" s="89" t="s">
        <v>86</v>
      </c>
      <c r="L19" s="90">
        <f>SUM(L5:L12)</f>
        <v>432346.72463999997</v>
      </c>
      <c r="M19" s="90">
        <f>SUM(M5:M18)</f>
        <v>74295</v>
      </c>
      <c r="N19" s="73"/>
      <c r="O19" s="127">
        <f>SUM(O6:O18)</f>
        <v>96151.256639999978</v>
      </c>
      <c r="P19" s="74"/>
    </row>
    <row r="20" spans="2:16" ht="15.75" x14ac:dyDescent="0.25">
      <c r="B20" s="91"/>
      <c r="C20" s="91"/>
      <c r="D20" s="91"/>
      <c r="E20" s="74"/>
      <c r="F20" s="74"/>
      <c r="G20" s="74"/>
      <c r="H20" s="74"/>
      <c r="I20" s="91"/>
      <c r="J20" s="95"/>
      <c r="K20" s="107"/>
      <c r="L20" s="108"/>
      <c r="M20" s="108"/>
      <c r="N20" s="74"/>
      <c r="O20" s="109"/>
      <c r="P20" s="74"/>
    </row>
    <row r="21" spans="2:16" x14ac:dyDescent="0.25">
      <c r="B21" s="91"/>
      <c r="C21" s="91"/>
      <c r="D21" s="91"/>
      <c r="E21" s="74"/>
      <c r="F21" s="74"/>
      <c r="G21" s="74"/>
      <c r="H21" s="74"/>
      <c r="I21" s="91"/>
      <c r="J21" s="48"/>
      <c r="K21" s="91"/>
      <c r="L21" s="91"/>
      <c r="M21" s="91"/>
      <c r="N21" s="74"/>
      <c r="O21" s="91"/>
      <c r="P21" s="74"/>
    </row>
    <row r="22" spans="2:16" x14ac:dyDescent="0.25">
      <c r="B22" s="91"/>
      <c r="C22" s="91"/>
      <c r="D22" s="91"/>
      <c r="E22" s="74"/>
      <c r="F22" s="92"/>
      <c r="G22" s="74"/>
      <c r="H22" s="74"/>
      <c r="I22" s="91"/>
      <c r="J22" s="74"/>
      <c r="K22" s="91"/>
      <c r="L22" s="91"/>
      <c r="M22" s="91"/>
      <c r="N22" s="74"/>
      <c r="O22" s="91"/>
      <c r="P22" s="74"/>
    </row>
    <row r="23" spans="2:16" ht="15.75" customHeight="1" x14ac:dyDescent="0.25">
      <c r="B23" s="86">
        <v>42745</v>
      </c>
      <c r="C23" s="72"/>
      <c r="D23" s="72">
        <v>12</v>
      </c>
      <c r="E23" s="73" t="s">
        <v>88</v>
      </c>
      <c r="F23" s="72">
        <v>11</v>
      </c>
      <c r="G23" s="162">
        <v>200</v>
      </c>
      <c r="H23" s="162">
        <v>170</v>
      </c>
      <c r="I23" s="162">
        <f t="shared" ref="I23" si="11">+G23-H23</f>
        <v>30</v>
      </c>
      <c r="J23" s="156">
        <f t="shared" ref="J23" si="12">((G23-H23)/G23)*100</f>
        <v>15</v>
      </c>
      <c r="K23" s="156">
        <v>1</v>
      </c>
      <c r="L23" s="157">
        <f t="shared" ref="L23" si="13">+I23*12*K23*5</f>
        <v>1800</v>
      </c>
      <c r="M23" s="72">
        <v>5715</v>
      </c>
      <c r="N23" s="37" t="s">
        <v>97</v>
      </c>
      <c r="O23" s="158">
        <f>+I23*12*21*6.06</f>
        <v>45813.599999999999</v>
      </c>
      <c r="P23" s="74"/>
    </row>
    <row r="24" spans="2:16" ht="15.75" customHeight="1" x14ac:dyDescent="0.25">
      <c r="B24" s="86">
        <v>42745</v>
      </c>
      <c r="C24" s="72"/>
      <c r="D24" s="72">
        <v>12</v>
      </c>
      <c r="E24" s="73" t="s">
        <v>89</v>
      </c>
      <c r="F24" s="72">
        <v>5.5</v>
      </c>
      <c r="G24" s="162"/>
      <c r="H24" s="162"/>
      <c r="I24" s="162"/>
      <c r="J24" s="156"/>
      <c r="K24" s="156"/>
      <c r="L24" s="157"/>
      <c r="M24" s="72">
        <v>5715</v>
      </c>
      <c r="N24" s="99" t="s">
        <v>105</v>
      </c>
      <c r="O24" s="159"/>
      <c r="P24" s="74"/>
    </row>
    <row r="25" spans="2:16" ht="15.75" customHeight="1" x14ac:dyDescent="0.25">
      <c r="B25" s="86">
        <v>42745</v>
      </c>
      <c r="C25" s="9"/>
      <c r="D25" s="37">
        <v>12</v>
      </c>
      <c r="E25" s="9" t="s">
        <v>90</v>
      </c>
      <c r="F25" s="102">
        <v>11</v>
      </c>
      <c r="G25" s="162"/>
      <c r="H25" s="162"/>
      <c r="I25" s="162"/>
      <c r="J25" s="156"/>
      <c r="K25" s="156"/>
      <c r="L25" s="157"/>
      <c r="M25" s="37">
        <v>5715</v>
      </c>
      <c r="N25" s="37" t="s">
        <v>97</v>
      </c>
      <c r="O25" s="159"/>
    </row>
    <row r="26" spans="2:16" ht="15.75" customHeight="1" x14ac:dyDescent="0.25">
      <c r="B26" s="86">
        <v>42753</v>
      </c>
      <c r="C26" s="9"/>
      <c r="D26" s="99">
        <v>12</v>
      </c>
      <c r="E26" s="73" t="s">
        <v>91</v>
      </c>
      <c r="F26" s="98">
        <v>11</v>
      </c>
      <c r="G26" s="162"/>
      <c r="H26" s="162"/>
      <c r="I26" s="162"/>
      <c r="J26" s="156"/>
      <c r="K26" s="156"/>
      <c r="L26" s="157"/>
      <c r="M26" s="99">
        <v>5715</v>
      </c>
      <c r="N26" s="37" t="s">
        <v>98</v>
      </c>
      <c r="O26" s="159"/>
    </row>
    <row r="27" spans="2:16" ht="15.75" customHeight="1" x14ac:dyDescent="0.25">
      <c r="B27" s="86">
        <v>42753</v>
      </c>
      <c r="C27" s="9"/>
      <c r="D27" s="99">
        <v>24</v>
      </c>
      <c r="E27" s="73" t="s">
        <v>95</v>
      </c>
      <c r="F27" s="99">
        <v>1.5</v>
      </c>
      <c r="G27" s="162"/>
      <c r="H27" s="162"/>
      <c r="I27" s="162"/>
      <c r="J27" s="156"/>
      <c r="K27" s="156"/>
      <c r="L27" s="157"/>
      <c r="M27" s="37" t="s">
        <v>96</v>
      </c>
      <c r="N27" s="37" t="s">
        <v>96</v>
      </c>
      <c r="O27" s="160"/>
    </row>
    <row r="28" spans="2:16" ht="15.75" x14ac:dyDescent="0.25">
      <c r="B28" s="86">
        <v>42753</v>
      </c>
      <c r="C28" s="9"/>
      <c r="D28" s="99">
        <v>12</v>
      </c>
      <c r="E28" s="73" t="s">
        <v>93</v>
      </c>
      <c r="F28" s="72">
        <v>5.5</v>
      </c>
      <c r="G28" s="37"/>
      <c r="H28" s="37"/>
      <c r="I28" s="37">
        <f t="shared" ref="I28:I32" si="14">+G28-H28</f>
        <v>0</v>
      </c>
      <c r="J28" s="37" t="e">
        <f t="shared" ref="J28:J32" si="15">((G28-H28)/G28)*100</f>
        <v>#DIV/0!</v>
      </c>
      <c r="K28" s="95">
        <f>K4-B28</f>
        <v>73</v>
      </c>
      <c r="L28" s="37">
        <f t="shared" ref="L28" si="16">+I28*12*K28*5</f>
        <v>0</v>
      </c>
      <c r="M28" s="99">
        <v>5715</v>
      </c>
      <c r="N28" s="37" t="s">
        <v>104</v>
      </c>
      <c r="O28" s="85">
        <f t="shared" ref="O28:P32" si="17">+I28*24*31*5</f>
        <v>0</v>
      </c>
    </row>
    <row r="29" spans="2:16" ht="15.75" x14ac:dyDescent="0.25">
      <c r="B29" s="86">
        <v>42753</v>
      </c>
      <c r="C29" s="9"/>
      <c r="D29" s="99">
        <v>24</v>
      </c>
      <c r="E29" s="73" t="s">
        <v>92</v>
      </c>
      <c r="F29" s="72">
        <v>5.5</v>
      </c>
      <c r="G29" s="37">
        <v>6.5</v>
      </c>
      <c r="H29" s="37">
        <v>3.3</v>
      </c>
      <c r="I29" s="37">
        <f t="shared" si="14"/>
        <v>3.2</v>
      </c>
      <c r="J29" s="38">
        <f t="shared" si="15"/>
        <v>49.230769230769234</v>
      </c>
      <c r="K29" s="95">
        <f>K4-B29</f>
        <v>73</v>
      </c>
      <c r="L29" s="37">
        <f>+I29*24*K29*5</f>
        <v>28032.000000000004</v>
      </c>
      <c r="M29" s="99">
        <v>5715</v>
      </c>
      <c r="N29" s="37"/>
      <c r="O29" s="85">
        <f>+I29*24*13*6.06</f>
        <v>6050.3040000000001</v>
      </c>
    </row>
    <row r="30" spans="2:16" ht="15.75" x14ac:dyDescent="0.25">
      <c r="B30" s="86">
        <v>42753</v>
      </c>
      <c r="C30" s="9"/>
      <c r="D30" s="99">
        <v>24</v>
      </c>
      <c r="E30" s="73" t="s">
        <v>101</v>
      </c>
      <c r="F30" s="72">
        <v>5.5</v>
      </c>
      <c r="G30" s="37">
        <v>5.9</v>
      </c>
      <c r="H30" s="37">
        <v>2.2999999999999998</v>
      </c>
      <c r="I30" s="37">
        <f t="shared" si="14"/>
        <v>3.6000000000000005</v>
      </c>
      <c r="J30" s="38">
        <f t="shared" si="15"/>
        <v>61.016949152542374</v>
      </c>
      <c r="K30" s="95">
        <f>K4-B30</f>
        <v>73</v>
      </c>
      <c r="L30" s="37">
        <f t="shared" ref="L30:L32" si="18">+I30*24*K30*5</f>
        <v>31536.000000000004</v>
      </c>
      <c r="M30" s="99">
        <v>5715</v>
      </c>
      <c r="N30" s="104" t="s">
        <v>100</v>
      </c>
      <c r="O30" s="85">
        <f>+I30*24*13*6.06</f>
        <v>6806.5919999999996</v>
      </c>
    </row>
    <row r="31" spans="2:16" ht="15.75" x14ac:dyDescent="0.25">
      <c r="B31" s="86">
        <v>42767</v>
      </c>
      <c r="C31" s="9"/>
      <c r="D31" s="99">
        <v>24</v>
      </c>
      <c r="E31" s="73" t="s">
        <v>94</v>
      </c>
      <c r="F31" s="72">
        <v>5.5</v>
      </c>
      <c r="G31" s="37">
        <v>6.44</v>
      </c>
      <c r="H31" s="37">
        <v>3.2</v>
      </c>
      <c r="I31" s="37">
        <f t="shared" si="14"/>
        <v>3.24</v>
      </c>
      <c r="J31" s="38">
        <f t="shared" si="15"/>
        <v>50.310559006211179</v>
      </c>
      <c r="K31" s="95">
        <f>K4-B31</f>
        <v>59</v>
      </c>
      <c r="L31" s="37">
        <f t="shared" si="18"/>
        <v>22939.200000000001</v>
      </c>
      <c r="M31" s="99">
        <v>5715</v>
      </c>
      <c r="N31" s="104" t="s">
        <v>100</v>
      </c>
      <c r="O31" s="85">
        <f t="shared" si="17"/>
        <v>12052.8</v>
      </c>
    </row>
    <row r="32" spans="2:16" ht="15.75" x14ac:dyDescent="0.25">
      <c r="B32" s="101">
        <v>42770</v>
      </c>
      <c r="C32" s="9"/>
      <c r="D32" s="37">
        <v>24</v>
      </c>
      <c r="E32" s="88" t="s">
        <v>102</v>
      </c>
      <c r="F32" s="99">
        <v>5.5</v>
      </c>
      <c r="G32" s="106">
        <v>4.2</v>
      </c>
      <c r="H32" s="37">
        <v>2.41</v>
      </c>
      <c r="I32" s="37">
        <f t="shared" si="14"/>
        <v>1.79</v>
      </c>
      <c r="J32" s="38">
        <f t="shared" si="15"/>
        <v>42.61904761904762</v>
      </c>
      <c r="K32" s="95">
        <f>K4-B32</f>
        <v>56</v>
      </c>
      <c r="L32" s="37">
        <f t="shared" si="18"/>
        <v>12028.800000000001</v>
      </c>
      <c r="M32" s="99">
        <v>5715</v>
      </c>
      <c r="N32" s="37" t="s">
        <v>103</v>
      </c>
      <c r="O32" s="85">
        <f t="shared" si="17"/>
        <v>6658.8</v>
      </c>
    </row>
    <row r="38" spans="7:7" x14ac:dyDescent="0.25">
      <c r="G38" s="105"/>
    </row>
  </sheetData>
  <mergeCells count="8">
    <mergeCell ref="J23:J27"/>
    <mergeCell ref="K23:K27"/>
    <mergeCell ref="L23:L27"/>
    <mergeCell ref="O23:O27"/>
    <mergeCell ref="E3:I3"/>
    <mergeCell ref="G23:G27"/>
    <mergeCell ref="H23:H27"/>
    <mergeCell ref="I23:I2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LED</vt:lpstr>
      <vt:lpstr>AC controller</vt:lpstr>
      <vt:lpstr>2. Power saving_Water pumps</vt:lpstr>
      <vt:lpstr>old cost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2017-04-04T09:27:16Z</dcterms:modified>
</cp:coreProperties>
</file>