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N19" i="1" l="1"/>
  <c r="M19" i="1"/>
  <c r="L19" i="1"/>
  <c r="K19" i="1"/>
  <c r="J19" i="1"/>
  <c r="I19" i="1"/>
  <c r="H19" i="1"/>
  <c r="G19" i="1"/>
  <c r="E19" i="1"/>
  <c r="D19" i="1"/>
  <c r="C19" i="1"/>
  <c r="R17" i="1"/>
  <c r="R20" i="1" s="1"/>
  <c r="T20" i="1" s="1"/>
  <c r="M17" i="1"/>
  <c r="L17" i="1"/>
  <c r="K17" i="1"/>
  <c r="J17" i="1"/>
  <c r="I17" i="1"/>
  <c r="H17" i="1"/>
  <c r="G17" i="1"/>
  <c r="F17" i="1"/>
  <c r="D17" i="1"/>
  <c r="C17" i="1"/>
  <c r="R16" i="1"/>
  <c r="Q16" i="1"/>
</calcChain>
</file>

<file path=xl/sharedStrings.xml><?xml version="1.0" encoding="utf-8"?>
<sst xmlns="http://schemas.openxmlformats.org/spreadsheetml/2006/main" count="97" uniqueCount="52">
  <si>
    <t>KRA 1.1</t>
  </si>
  <si>
    <t>KRA 1.2</t>
  </si>
  <si>
    <t>KRA 1.3</t>
  </si>
  <si>
    <t>KRA 1.4</t>
  </si>
  <si>
    <t>KRA 1.5</t>
  </si>
  <si>
    <t>Sp.Consm.</t>
  </si>
  <si>
    <t>Efficiency</t>
  </si>
  <si>
    <t>Temperature</t>
  </si>
  <si>
    <t>Pressure</t>
  </si>
  <si>
    <t>Purity</t>
  </si>
  <si>
    <t>Dew Point</t>
  </si>
  <si>
    <t>Month</t>
  </si>
  <si>
    <t>Avg generation per hour (KWH)</t>
  </si>
  <si>
    <t>SCM/KWH</t>
  </si>
  <si>
    <t>2016/17</t>
  </si>
  <si>
    <t>Gas Turbine</t>
  </si>
  <si>
    <t>TP-45 A</t>
  </si>
  <si>
    <t>TP-45-B</t>
  </si>
  <si>
    <t>TP-45C</t>
  </si>
  <si>
    <t>Coal Heaters</t>
  </si>
  <si>
    <t>SM-30</t>
  </si>
  <si>
    <t>SM-50</t>
  </si>
  <si>
    <t>HRSG</t>
  </si>
  <si>
    <t>VAM</t>
  </si>
  <si>
    <t>N2 Plant</t>
  </si>
  <si>
    <t>Inst. Air</t>
  </si>
  <si>
    <t>APRIL</t>
  </si>
  <si>
    <t>Not Run</t>
  </si>
  <si>
    <t>MAY</t>
  </si>
  <si>
    <t>JUNE</t>
  </si>
  <si>
    <t>JULY</t>
  </si>
  <si>
    <t>AUG</t>
  </si>
  <si>
    <t>SEPT</t>
  </si>
  <si>
    <t>OCT</t>
  </si>
  <si>
    <t>NOV</t>
  </si>
  <si>
    <t>DEC</t>
  </si>
  <si>
    <t>JAN</t>
  </si>
  <si>
    <t>FEB</t>
  </si>
  <si>
    <t>MAR</t>
  </si>
  <si>
    <t>Average</t>
  </si>
  <si>
    <t>SCM/MWH</t>
  </si>
  <si>
    <t>Target</t>
  </si>
  <si>
    <t>321 scm/kwh</t>
  </si>
  <si>
    <t>5 Deg C</t>
  </si>
  <si>
    <t>4 Kg/cm2</t>
  </si>
  <si>
    <t>(-38 degC)</t>
  </si>
  <si>
    <t>%</t>
  </si>
  <si>
    <t>NG Cost</t>
  </si>
  <si>
    <t>Diff</t>
  </si>
  <si>
    <t>MWH</t>
  </si>
  <si>
    <t>Rs.</t>
  </si>
  <si>
    <t>saving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</si>
</sst>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%"/>
    <numFmt numFmtId="166" formatCode="0.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indexed="1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4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2" fillId="2" borderId="6" xfId="0" applyFont="1" applyFill="1" applyBorder="1"/>
    <xf numFmtId="0" fontId="2" fillId="0" borderId="7" xfId="0" applyFont="1" applyBorder="1"/>
    <xf numFmtId="0" fontId="2" fillId="0" borderId="8" xfId="0" applyFont="1" applyBorder="1"/>
    <xf numFmtId="0" fontId="2" fillId="0" borderId="4" xfId="0" applyFont="1" applyBorder="1"/>
    <xf numFmtId="0" fontId="2" fillId="0" borderId="3" xfId="0" applyFon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2" xfId="0" applyFill="1" applyBorder="1"/>
    <xf numFmtId="0" fontId="0" fillId="0" borderId="7" xfId="0" applyFill="1" applyBorder="1"/>
    <xf numFmtId="0" fontId="0" fillId="0" borderId="8" xfId="0" applyFill="1" applyBorder="1"/>
    <xf numFmtId="0" fontId="0" fillId="0" borderId="9" xfId="0" applyFill="1" applyBorder="1"/>
    <xf numFmtId="0" fontId="0" fillId="3" borderId="10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 wrapText="1"/>
    </xf>
    <xf numFmtId="0" fontId="3" fillId="4" borderId="2" xfId="0" applyFont="1" applyFill="1" applyBorder="1"/>
    <xf numFmtId="0" fontId="2" fillId="5" borderId="11" xfId="0" applyFont="1" applyFill="1" applyBorder="1"/>
    <xf numFmtId="0" fontId="2" fillId="4" borderId="12" xfId="0" applyFont="1" applyFill="1" applyBorder="1"/>
    <xf numFmtId="0" fontId="2" fillId="4" borderId="13" xfId="0" applyFont="1" applyFill="1" applyBorder="1"/>
    <xf numFmtId="0" fontId="2" fillId="4" borderId="14" xfId="0" applyFont="1" applyFill="1" applyBorder="1"/>
    <xf numFmtId="0" fontId="0" fillId="4" borderId="14" xfId="0" applyFill="1" applyBorder="1" applyAlignment="1">
      <alignment horizontal="center"/>
    </xf>
    <xf numFmtId="0" fontId="0" fillId="4" borderId="15" xfId="0" applyFill="1" applyBorder="1"/>
    <xf numFmtId="0" fontId="0" fillId="4" borderId="16" xfId="0" applyFill="1" applyBorder="1"/>
    <xf numFmtId="0" fontId="0" fillId="4" borderId="17" xfId="0" applyFill="1" applyBorder="1" applyAlignment="1">
      <alignment horizontal="center"/>
    </xf>
    <xf numFmtId="0" fontId="0" fillId="4" borderId="18" xfId="0" applyFill="1" applyBorder="1" applyAlignment="1">
      <alignment horizontal="center"/>
    </xf>
    <xf numFmtId="0" fontId="0" fillId="5" borderId="19" xfId="0" applyFill="1" applyBorder="1"/>
    <xf numFmtId="17" fontId="0" fillId="0" borderId="10" xfId="0" applyNumberFormat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3" fillId="0" borderId="20" xfId="0" applyFont="1" applyBorder="1" applyAlignment="1">
      <alignment horizontal="center"/>
    </xf>
    <xf numFmtId="0" fontId="0" fillId="0" borderId="21" xfId="0" applyFill="1" applyBorder="1" applyAlignment="1">
      <alignment horizontal="center"/>
    </xf>
    <xf numFmtId="0" fontId="0" fillId="0" borderId="22" xfId="0" applyFill="1" applyBorder="1" applyAlignment="1">
      <alignment horizontal="center"/>
    </xf>
    <xf numFmtId="2" fontId="0" fillId="0" borderId="23" xfId="0" applyNumberFormat="1" applyFill="1" applyBorder="1" applyAlignment="1">
      <alignment horizontal="center"/>
    </xf>
    <xf numFmtId="2" fontId="0" fillId="0" borderId="21" xfId="0" applyNumberFormat="1" applyFill="1" applyBorder="1" applyAlignment="1">
      <alignment horizontal="center"/>
    </xf>
    <xf numFmtId="0" fontId="0" fillId="0" borderId="10" xfId="0" applyBorder="1" applyAlignment="1">
      <alignment horizontal="center"/>
    </xf>
    <xf numFmtId="2" fontId="0" fillId="0" borderId="24" xfId="0" applyNumberFormat="1" applyFill="1" applyBorder="1" applyAlignment="1">
      <alignment horizontal="center"/>
    </xf>
    <xf numFmtId="2" fontId="0" fillId="2" borderId="25" xfId="0" applyNumberForma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0" fillId="0" borderId="27" xfId="0" applyFill="1" applyBorder="1" applyAlignment="1">
      <alignment horizontal="center"/>
    </xf>
    <xf numFmtId="2" fontId="0" fillId="0" borderId="28" xfId="0" applyNumberFormat="1" applyFill="1" applyBorder="1" applyAlignment="1">
      <alignment horizontal="center"/>
    </xf>
    <xf numFmtId="2" fontId="0" fillId="0" borderId="10" xfId="0" applyNumberFormat="1" applyFill="1" applyBorder="1" applyAlignment="1">
      <alignment horizontal="center"/>
    </xf>
    <xf numFmtId="0" fontId="0" fillId="0" borderId="29" xfId="0" applyFill="1" applyBorder="1" applyAlignment="1">
      <alignment horizontal="center"/>
    </xf>
    <xf numFmtId="2" fontId="0" fillId="2" borderId="30" xfId="0" applyNumberFormat="1" applyFill="1" applyBorder="1" applyAlignment="1">
      <alignment horizontal="center"/>
    </xf>
    <xf numFmtId="0" fontId="0" fillId="2" borderId="30" xfId="0" applyFill="1" applyBorder="1" applyAlignment="1">
      <alignment horizontal="center"/>
    </xf>
    <xf numFmtId="2" fontId="0" fillId="0" borderId="29" xfId="0" applyNumberFormat="1" applyFill="1" applyBorder="1" applyAlignment="1">
      <alignment horizontal="center"/>
    </xf>
    <xf numFmtId="2" fontId="0" fillId="2" borderId="27" xfId="0" applyNumberFormat="1" applyFill="1" applyBorder="1" applyAlignment="1">
      <alignment horizontal="center"/>
    </xf>
    <xf numFmtId="2" fontId="0" fillId="0" borderId="28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2" fontId="0" fillId="0" borderId="29" xfId="0" applyNumberFormat="1" applyBorder="1" applyAlignment="1">
      <alignment horizontal="center"/>
    </xf>
    <xf numFmtId="2" fontId="0" fillId="2" borderId="29" xfId="0" applyNumberFormat="1" applyFill="1" applyBorder="1" applyAlignment="1">
      <alignment horizontal="center"/>
    </xf>
    <xf numFmtId="0" fontId="0" fillId="2" borderId="27" xfId="0" applyFill="1" applyBorder="1" applyAlignment="1">
      <alignment horizontal="center"/>
    </xf>
    <xf numFmtId="10" fontId="0" fillId="0" borderId="21" xfId="0" applyNumberFormat="1" applyFill="1" applyBorder="1" applyAlignment="1">
      <alignment horizontal="center"/>
    </xf>
    <xf numFmtId="0" fontId="0" fillId="2" borderId="29" xfId="0" applyFill="1" applyBorder="1" applyAlignment="1">
      <alignment horizontal="center"/>
    </xf>
    <xf numFmtId="2" fontId="0" fillId="0" borderId="30" xfId="0" applyNumberFormat="1" applyBorder="1" applyAlignment="1">
      <alignment horizontal="center"/>
    </xf>
    <xf numFmtId="0" fontId="0" fillId="0" borderId="30" xfId="0" applyBorder="1" applyAlignment="1">
      <alignment horizontal="center"/>
    </xf>
    <xf numFmtId="0" fontId="3" fillId="0" borderId="31" xfId="0" applyFont="1" applyBorder="1" applyAlignment="1">
      <alignment horizontal="center"/>
    </xf>
    <xf numFmtId="0" fontId="0" fillId="2" borderId="32" xfId="0" applyFill="1" applyBorder="1" applyAlignment="1">
      <alignment horizontal="center"/>
    </xf>
    <xf numFmtId="2" fontId="0" fillId="0" borderId="33" xfId="0" applyNumberFormat="1" applyBorder="1" applyAlignment="1">
      <alignment horizontal="center"/>
    </xf>
    <xf numFmtId="0" fontId="0" fillId="0" borderId="33" xfId="0" applyBorder="1" applyAlignment="1">
      <alignment horizontal="center"/>
    </xf>
    <xf numFmtId="0" fontId="0" fillId="6" borderId="10" xfId="0" applyFill="1" applyBorder="1" applyAlignment="1">
      <alignment horizontal="center" vertical="center"/>
    </xf>
    <xf numFmtId="164" fontId="0" fillId="6" borderId="10" xfId="0" applyNumberForma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/>
    </xf>
    <xf numFmtId="164" fontId="3" fillId="0" borderId="6" xfId="0" applyNumberFormat="1" applyFont="1" applyBorder="1" applyAlignment="1">
      <alignment horizontal="center"/>
    </xf>
    <xf numFmtId="2" fontId="3" fillId="0" borderId="11" xfId="0" applyNumberFormat="1" applyFont="1" applyBorder="1" applyAlignment="1">
      <alignment horizontal="center"/>
    </xf>
    <xf numFmtId="2" fontId="3" fillId="0" borderId="34" xfId="0" applyNumberFormat="1" applyFont="1" applyBorder="1" applyAlignment="1">
      <alignment horizontal="center"/>
    </xf>
    <xf numFmtId="2" fontId="3" fillId="0" borderId="35" xfId="0" applyNumberFormat="1" applyFont="1" applyBorder="1" applyAlignment="1">
      <alignment horizontal="center"/>
    </xf>
    <xf numFmtId="2" fontId="3" fillId="0" borderId="36" xfId="0" applyNumberFormat="1" applyFont="1" applyBorder="1" applyAlignment="1">
      <alignment horizontal="center"/>
    </xf>
    <xf numFmtId="2" fontId="3" fillId="0" borderId="9" xfId="0" applyNumberFormat="1" applyFont="1" applyBorder="1" applyAlignment="1">
      <alignment horizontal="center"/>
    </xf>
    <xf numFmtId="0" fontId="0" fillId="5" borderId="10" xfId="0" applyFill="1" applyBorder="1" applyAlignment="1">
      <alignment horizontal="center" vertical="center"/>
    </xf>
    <xf numFmtId="0" fontId="4" fillId="0" borderId="37" xfId="0" applyFont="1" applyFill="1" applyBorder="1" applyAlignment="1">
      <alignment horizontal="center"/>
    </xf>
    <xf numFmtId="9" fontId="4" fillId="0" borderId="38" xfId="1" applyFont="1" applyBorder="1" applyAlignment="1">
      <alignment horizontal="center"/>
    </xf>
    <xf numFmtId="9" fontId="4" fillId="0" borderId="12" xfId="0" applyNumberFormat="1" applyFont="1" applyBorder="1" applyAlignment="1">
      <alignment horizontal="center"/>
    </xf>
    <xf numFmtId="9" fontId="4" fillId="0" borderId="39" xfId="0" applyNumberFormat="1" applyFont="1" applyBorder="1" applyAlignment="1">
      <alignment horizontal="center"/>
    </xf>
    <xf numFmtId="9" fontId="4" fillId="0" borderId="40" xfId="0" applyNumberFormat="1" applyFont="1" applyBorder="1" applyAlignment="1">
      <alignment horizontal="center"/>
    </xf>
    <xf numFmtId="9" fontId="4" fillId="0" borderId="41" xfId="0" applyNumberFormat="1" applyFont="1" applyBorder="1" applyAlignment="1">
      <alignment horizontal="center"/>
    </xf>
    <xf numFmtId="9" fontId="4" fillId="0" borderId="5" xfId="0" applyNumberFormat="1" applyFont="1" applyBorder="1" applyAlignment="1">
      <alignment horizontal="center"/>
    </xf>
    <xf numFmtId="9" fontId="4" fillId="0" borderId="42" xfId="0" applyNumberFormat="1" applyFont="1" applyBorder="1" applyAlignment="1">
      <alignment horizontal="center"/>
    </xf>
    <xf numFmtId="9" fontId="4" fillId="0" borderId="15" xfId="0" applyNumberFormat="1" applyFont="1" applyBorder="1" applyAlignment="1">
      <alignment horizontal="center"/>
    </xf>
    <xf numFmtId="165" fontId="4" fillId="0" borderId="17" xfId="0" applyNumberFormat="1" applyFont="1" applyBorder="1" applyAlignment="1">
      <alignment horizontal="center"/>
    </xf>
    <xf numFmtId="164" fontId="0" fillId="0" borderId="13" xfId="0" applyNumberFormat="1" applyFill="1" applyBorder="1" applyAlignment="1">
      <alignment horizontal="center" vertical="center"/>
    </xf>
    <xf numFmtId="0" fontId="0" fillId="5" borderId="43" xfId="0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/>
    </xf>
    <xf numFmtId="2" fontId="0" fillId="5" borderId="8" xfId="0" applyNumberFormat="1" applyFill="1" applyBorder="1" applyAlignment="1">
      <alignment horizontal="center"/>
    </xf>
    <xf numFmtId="2" fontId="0" fillId="5" borderId="8" xfId="0" applyNumberFormat="1" applyFill="1" applyBorder="1"/>
    <xf numFmtId="0" fontId="0" fillId="5" borderId="8" xfId="0" applyFill="1" applyBorder="1"/>
    <xf numFmtId="166" fontId="0" fillId="5" borderId="8" xfId="0" applyNumberFormat="1" applyFill="1" applyBorder="1"/>
    <xf numFmtId="2" fontId="0" fillId="5" borderId="9" xfId="0" applyNumberFormat="1" applyFill="1" applyBorder="1"/>
    <xf numFmtId="0" fontId="0" fillId="0" borderId="23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164" fontId="0" fillId="0" borderId="45" xfId="0" applyNumberForma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0"/>
  <sheetViews>
    <sheetView tabSelected="1" topLeftCell="A11" workbookViewId="0">
      <selection activeCell="E28" sqref="E28"/>
    </sheetView>
  </sheetViews>
  <sheetFormatPr defaultRowHeight="15" x14ac:dyDescent="0.25"/>
  <cols>
    <col min="2" max="2" width="21.85546875" bestFit="1" customWidth="1"/>
    <col min="3" max="3" width="12.42578125" bestFit="1" customWidth="1"/>
    <col min="4" max="4" width="10.5703125" bestFit="1" customWidth="1"/>
    <col min="5" max="5" width="13.7109375" bestFit="1" customWidth="1"/>
    <col min="6" max="6" width="12" bestFit="1" customWidth="1"/>
    <col min="7" max="7" width="15" bestFit="1" customWidth="1"/>
    <col min="8" max="10" width="10.5703125" bestFit="1" customWidth="1"/>
    <col min="11" max="11" width="12.5703125" bestFit="1" customWidth="1"/>
    <col min="12" max="15" width="10.5703125" bestFit="1" customWidth="1"/>
    <col min="19" max="19" width="11" bestFit="1" customWidth="1"/>
  </cols>
  <sheetData>
    <row r="1" spans="2:19" ht="15.75" thickBot="1" x14ac:dyDescent="0.3"/>
    <row r="2" spans="2:19" ht="15.75" thickBot="1" x14ac:dyDescent="0.3">
      <c r="C2" s="1" t="s">
        <v>0</v>
      </c>
      <c r="D2" s="2" t="s">
        <v>1</v>
      </c>
      <c r="E2" s="3" t="s">
        <v>1</v>
      </c>
      <c r="F2" s="3" t="s">
        <v>1</v>
      </c>
      <c r="G2" s="4" t="s">
        <v>1</v>
      </c>
      <c r="H2" s="5" t="s">
        <v>2</v>
      </c>
      <c r="I2" s="5" t="s">
        <v>2</v>
      </c>
      <c r="J2" s="1" t="s">
        <v>2</v>
      </c>
      <c r="K2" s="6" t="s">
        <v>3</v>
      </c>
      <c r="L2" s="1" t="s">
        <v>4</v>
      </c>
      <c r="M2" s="1" t="s">
        <v>4</v>
      </c>
      <c r="N2" s="1" t="s">
        <v>4</v>
      </c>
    </row>
    <row r="3" spans="2:19" ht="75.75" thickBot="1" x14ac:dyDescent="0.3">
      <c r="C3" s="7" t="s">
        <v>5</v>
      </c>
      <c r="D3" s="8" t="s">
        <v>6</v>
      </c>
      <c r="E3" s="9" t="s">
        <v>6</v>
      </c>
      <c r="F3" s="10" t="s">
        <v>6</v>
      </c>
      <c r="G3" s="11" t="s">
        <v>6</v>
      </c>
      <c r="H3" s="12" t="s">
        <v>6</v>
      </c>
      <c r="I3" s="13" t="s">
        <v>6</v>
      </c>
      <c r="J3" s="14" t="s">
        <v>6</v>
      </c>
      <c r="K3" s="15" t="s">
        <v>7</v>
      </c>
      <c r="L3" s="16" t="s">
        <v>8</v>
      </c>
      <c r="M3" s="17" t="s">
        <v>9</v>
      </c>
      <c r="N3" s="18" t="s">
        <v>10</v>
      </c>
      <c r="P3" s="19" t="s">
        <v>11</v>
      </c>
      <c r="Q3" s="20" t="s">
        <v>12</v>
      </c>
      <c r="R3" s="19" t="s">
        <v>13</v>
      </c>
      <c r="S3" s="19"/>
    </row>
    <row r="4" spans="2:19" ht="15.75" thickBot="1" x14ac:dyDescent="0.3">
      <c r="B4" s="21" t="s">
        <v>14</v>
      </c>
      <c r="C4" s="22" t="s">
        <v>15</v>
      </c>
      <c r="D4" s="23" t="s">
        <v>16</v>
      </c>
      <c r="E4" s="24" t="s">
        <v>17</v>
      </c>
      <c r="F4" s="25" t="s">
        <v>18</v>
      </c>
      <c r="G4" s="26" t="s">
        <v>19</v>
      </c>
      <c r="H4" s="27" t="s">
        <v>20</v>
      </c>
      <c r="I4" s="28" t="s">
        <v>21</v>
      </c>
      <c r="J4" s="29" t="s">
        <v>22</v>
      </c>
      <c r="K4" s="30" t="s">
        <v>23</v>
      </c>
      <c r="L4" s="31" t="s">
        <v>24</v>
      </c>
      <c r="M4" s="31" t="s">
        <v>24</v>
      </c>
      <c r="N4" s="31" t="s">
        <v>25</v>
      </c>
      <c r="P4" s="32">
        <v>42461</v>
      </c>
      <c r="Q4" s="33">
        <v>5106.9250000000002</v>
      </c>
      <c r="R4" s="33">
        <v>0.32400000000000001</v>
      </c>
      <c r="S4" s="34"/>
    </row>
    <row r="5" spans="2:19" ht="15.75" thickBot="1" x14ac:dyDescent="0.3">
      <c r="B5" s="35" t="s">
        <v>26</v>
      </c>
      <c r="C5" s="33">
        <v>0.32400000000000001</v>
      </c>
      <c r="D5" s="36" t="s">
        <v>27</v>
      </c>
      <c r="E5" s="36" t="s">
        <v>27</v>
      </c>
      <c r="F5" s="36" t="s">
        <v>27</v>
      </c>
      <c r="G5" s="37">
        <v>71</v>
      </c>
      <c r="H5" s="38">
        <v>84.121615384615396</v>
      </c>
      <c r="I5" s="39">
        <v>85.666054054054101</v>
      </c>
      <c r="J5" s="40">
        <v>98.5</v>
      </c>
      <c r="K5" s="41">
        <v>5.1470000000000002</v>
      </c>
      <c r="L5" s="40">
        <v>4.1500000000000004</v>
      </c>
      <c r="M5" s="42">
        <v>99.78</v>
      </c>
      <c r="N5" s="43">
        <v>-38.200000000000024</v>
      </c>
      <c r="P5" s="32">
        <v>42491</v>
      </c>
      <c r="Q5" s="33">
        <v>5280.223</v>
      </c>
      <c r="R5" s="33">
        <v>0.32100000000000001</v>
      </c>
      <c r="S5" s="34"/>
    </row>
    <row r="6" spans="2:19" ht="15.75" thickBot="1" x14ac:dyDescent="0.3">
      <c r="B6" s="44" t="s">
        <v>28</v>
      </c>
      <c r="C6" s="33">
        <v>0.32100000000000001</v>
      </c>
      <c r="D6" s="36">
        <v>90.65</v>
      </c>
      <c r="E6" s="36">
        <v>90.84</v>
      </c>
      <c r="F6" s="36" t="s">
        <v>27</v>
      </c>
      <c r="G6" s="45">
        <v>74</v>
      </c>
      <c r="H6" s="46">
        <v>86.058601941747597</v>
      </c>
      <c r="I6" s="47">
        <v>85.520256880733896</v>
      </c>
      <c r="J6" s="40">
        <v>97.3</v>
      </c>
      <c r="K6" s="48">
        <v>6.5</v>
      </c>
      <c r="L6" s="40">
        <v>3.95</v>
      </c>
      <c r="M6" s="49">
        <v>99.72</v>
      </c>
      <c r="N6" s="50">
        <v>-38.200000000000024</v>
      </c>
      <c r="P6" s="32">
        <v>42522</v>
      </c>
      <c r="Q6" s="33">
        <v>5200.0829999999996</v>
      </c>
      <c r="R6" s="33">
        <v>0.32200000000000001</v>
      </c>
      <c r="S6" s="34"/>
    </row>
    <row r="7" spans="2:19" ht="15.75" thickBot="1" x14ac:dyDescent="0.3">
      <c r="B7" s="44" t="s">
        <v>29</v>
      </c>
      <c r="C7" s="33">
        <v>0.32200000000000001</v>
      </c>
      <c r="D7" s="36" t="s">
        <v>27</v>
      </c>
      <c r="E7" s="36" t="s">
        <v>27</v>
      </c>
      <c r="F7" s="36" t="s">
        <v>27</v>
      </c>
      <c r="G7" s="45">
        <v>73</v>
      </c>
      <c r="H7" s="46">
        <v>85.724244897959196</v>
      </c>
      <c r="I7" s="47">
        <v>86.964941176470589</v>
      </c>
      <c r="J7" s="40">
        <v>97.7</v>
      </c>
      <c r="K7" s="51">
        <v>5.4660000000000002</v>
      </c>
      <c r="L7" s="40">
        <v>4.2300000000000004</v>
      </c>
      <c r="M7" s="49">
        <v>99.76</v>
      </c>
      <c r="N7" s="50">
        <v>-38.200000000000024</v>
      </c>
      <c r="P7" s="32">
        <v>42552</v>
      </c>
      <c r="Q7" s="33">
        <v>5844.7089999999998</v>
      </c>
      <c r="R7" s="33">
        <v>0.309</v>
      </c>
      <c r="S7" s="34"/>
    </row>
    <row r="8" spans="2:19" ht="15.75" thickBot="1" x14ac:dyDescent="0.3">
      <c r="B8" s="44" t="s">
        <v>30</v>
      </c>
      <c r="C8" s="33">
        <v>0.309</v>
      </c>
      <c r="D8" s="36" t="s">
        <v>27</v>
      </c>
      <c r="E8" s="36" t="s">
        <v>27</v>
      </c>
      <c r="F8" s="36" t="s">
        <v>27</v>
      </c>
      <c r="G8" s="52">
        <v>71</v>
      </c>
      <c r="H8" s="53">
        <v>86.396530386740295</v>
      </c>
      <c r="I8" s="54">
        <v>85.751037433155105</v>
      </c>
      <c r="J8" s="40">
        <v>99.4</v>
      </c>
      <c r="K8" s="55">
        <v>5.73</v>
      </c>
      <c r="L8" s="54">
        <v>4</v>
      </c>
      <c r="M8" s="49">
        <v>99.7</v>
      </c>
      <c r="N8" s="50">
        <v>-38.200000000000024</v>
      </c>
      <c r="P8" s="32">
        <v>42583</v>
      </c>
      <c r="Q8" s="33">
        <v>5309.4629999999997</v>
      </c>
      <c r="R8" s="33">
        <v>0.317</v>
      </c>
      <c r="S8" s="34"/>
    </row>
    <row r="9" spans="2:19" ht="15.75" thickBot="1" x14ac:dyDescent="0.3">
      <c r="B9" s="44" t="s">
        <v>31</v>
      </c>
      <c r="C9" s="33">
        <v>0.317</v>
      </c>
      <c r="D9" s="36">
        <v>90.85</v>
      </c>
      <c r="E9" s="36">
        <v>90.85</v>
      </c>
      <c r="F9" s="36" t="s">
        <v>27</v>
      </c>
      <c r="G9" s="52">
        <v>72.5</v>
      </c>
      <c r="H9" s="53">
        <v>84.486999999999995</v>
      </c>
      <c r="I9" s="54">
        <v>84.133276595744704</v>
      </c>
      <c r="J9" s="40">
        <v>98.9</v>
      </c>
      <c r="K9" s="56">
        <v>5.33</v>
      </c>
      <c r="L9" s="54">
        <v>3.9</v>
      </c>
      <c r="M9" s="49">
        <v>99.61</v>
      </c>
      <c r="N9" s="50">
        <v>-38.200000000000024</v>
      </c>
      <c r="P9" s="32">
        <v>42614</v>
      </c>
      <c r="Q9" s="33">
        <v>5539.268</v>
      </c>
      <c r="R9" s="33">
        <v>0.312</v>
      </c>
      <c r="S9" s="34"/>
    </row>
    <row r="10" spans="2:19" ht="15.75" thickBot="1" x14ac:dyDescent="0.3">
      <c r="B10" s="44" t="s">
        <v>32</v>
      </c>
      <c r="C10" s="33">
        <v>0.312</v>
      </c>
      <c r="D10" s="36">
        <v>90.85</v>
      </c>
      <c r="E10" s="36">
        <v>90.85</v>
      </c>
      <c r="F10" s="36" t="s">
        <v>27</v>
      </c>
      <c r="G10" s="57">
        <v>70.8</v>
      </c>
      <c r="H10" s="53">
        <v>85.632408163265296</v>
      </c>
      <c r="I10" s="54">
        <v>84.600764044943801</v>
      </c>
      <c r="J10" s="40">
        <v>94.5</v>
      </c>
      <c r="K10" s="56">
        <v>5.77</v>
      </c>
      <c r="L10" s="54">
        <v>3.9500000000000006</v>
      </c>
      <c r="M10" s="49">
        <v>99.644333333333336</v>
      </c>
      <c r="N10" s="50">
        <v>-38.200000000000024</v>
      </c>
      <c r="P10" s="32">
        <v>42644</v>
      </c>
      <c r="Q10" s="33">
        <v>5011.7610000000004</v>
      </c>
      <c r="R10" s="33">
        <v>0.32500000000000001</v>
      </c>
      <c r="S10" s="34"/>
    </row>
    <row r="11" spans="2:19" ht="15.75" thickBot="1" x14ac:dyDescent="0.3">
      <c r="B11" s="44" t="s">
        <v>33</v>
      </c>
      <c r="C11" s="33">
        <v>0.32500000000000001</v>
      </c>
      <c r="D11" s="36">
        <v>90.85</v>
      </c>
      <c r="E11" s="58">
        <v>0.90700000000000003</v>
      </c>
      <c r="F11" s="36" t="s">
        <v>27</v>
      </c>
      <c r="G11" s="57">
        <v>73.5</v>
      </c>
      <c r="H11" s="53">
        <v>84.926606741572996</v>
      </c>
      <c r="I11" s="54">
        <v>85.370620689655198</v>
      </c>
      <c r="J11" s="40">
        <v>95.4</v>
      </c>
      <c r="K11" s="56">
        <v>6.0900999999999996</v>
      </c>
      <c r="L11" s="54">
        <v>3.5419354838709687</v>
      </c>
      <c r="M11" s="49">
        <v>99.627419354838707</v>
      </c>
      <c r="N11" s="50">
        <v>-38.200000000000024</v>
      </c>
      <c r="P11" s="32">
        <v>42675</v>
      </c>
      <c r="Q11" s="33">
        <v>5188.9409999999998</v>
      </c>
      <c r="R11" s="33">
        <v>0.32300000000000001</v>
      </c>
      <c r="S11" s="34"/>
    </row>
    <row r="12" spans="2:19" ht="15.75" thickBot="1" x14ac:dyDescent="0.3">
      <c r="B12" s="44" t="s">
        <v>34</v>
      </c>
      <c r="C12" s="33">
        <v>0.32300000000000001</v>
      </c>
      <c r="D12" s="36" t="s">
        <v>27</v>
      </c>
      <c r="E12" s="36" t="s">
        <v>27</v>
      </c>
      <c r="F12" s="36" t="s">
        <v>27</v>
      </c>
      <c r="G12" s="57">
        <v>74</v>
      </c>
      <c r="H12" s="53">
        <v>83.78</v>
      </c>
      <c r="I12" s="54">
        <v>84.670823529411805</v>
      </c>
      <c r="J12" s="40">
        <v>94.7</v>
      </c>
      <c r="K12" s="59">
        <v>5.08</v>
      </c>
      <c r="L12" s="54">
        <v>3.9965517241379298</v>
      </c>
      <c r="M12" s="60">
        <v>99.797586206896554</v>
      </c>
      <c r="N12" s="61">
        <v>-38.200000000000003</v>
      </c>
      <c r="P12" s="32">
        <v>42705</v>
      </c>
      <c r="Q12" s="33">
        <v>5615.4</v>
      </c>
      <c r="R12" s="33">
        <v>0.313</v>
      </c>
      <c r="S12" s="34"/>
    </row>
    <row r="13" spans="2:19" ht="15.75" thickBot="1" x14ac:dyDescent="0.3">
      <c r="B13" s="44" t="s">
        <v>35</v>
      </c>
      <c r="C13" s="33">
        <v>0.313</v>
      </c>
      <c r="D13" s="36" t="s">
        <v>27</v>
      </c>
      <c r="E13" s="36" t="s">
        <v>27</v>
      </c>
      <c r="F13" s="36" t="s">
        <v>27</v>
      </c>
      <c r="G13" s="57">
        <v>71.5</v>
      </c>
      <c r="H13" s="53">
        <v>84.313657458563497</v>
      </c>
      <c r="I13" s="54">
        <v>85.751037433155105</v>
      </c>
      <c r="J13" s="40">
        <v>96.6</v>
      </c>
      <c r="K13" s="59">
        <v>5.62</v>
      </c>
      <c r="L13" s="54">
        <v>4.4129032258064509</v>
      </c>
      <c r="M13" s="60">
        <v>99.960322580645155</v>
      </c>
      <c r="N13" s="61">
        <v>-38.200000000000003</v>
      </c>
      <c r="P13" s="32">
        <v>42736</v>
      </c>
      <c r="Q13" s="33">
        <v>5433.0020000000004</v>
      </c>
      <c r="R13" s="33">
        <v>0.317</v>
      </c>
      <c r="S13" s="34"/>
    </row>
    <row r="14" spans="2:19" ht="15.75" thickBot="1" x14ac:dyDescent="0.3">
      <c r="B14" s="44" t="s">
        <v>36</v>
      </c>
      <c r="C14" s="33">
        <v>0.317</v>
      </c>
      <c r="D14" s="36" t="s">
        <v>27</v>
      </c>
      <c r="E14" s="36" t="s">
        <v>27</v>
      </c>
      <c r="F14" s="36" t="s">
        <v>27</v>
      </c>
      <c r="G14" s="57">
        <v>73.8</v>
      </c>
      <c r="H14" s="53">
        <v>83.85</v>
      </c>
      <c r="I14" s="54">
        <v>85.751037433155105</v>
      </c>
      <c r="J14" s="40">
        <v>97.8</v>
      </c>
      <c r="K14" s="59">
        <v>5.57</v>
      </c>
      <c r="L14" s="54">
        <v>4.2161290322580642</v>
      </c>
      <c r="M14" s="60">
        <v>99.933870967741939</v>
      </c>
      <c r="N14" s="61">
        <v>-38.200000000000003</v>
      </c>
      <c r="P14" s="32">
        <v>42767</v>
      </c>
      <c r="Q14" s="33">
        <v>5459.5140000000001</v>
      </c>
      <c r="R14" s="33">
        <v>0.32</v>
      </c>
      <c r="S14" s="34"/>
    </row>
    <row r="15" spans="2:19" ht="15.75" thickBot="1" x14ac:dyDescent="0.3">
      <c r="B15" s="44" t="s">
        <v>37</v>
      </c>
      <c r="C15" s="33">
        <v>0.32</v>
      </c>
      <c r="D15" s="36" t="s">
        <v>27</v>
      </c>
      <c r="E15" s="36" t="s">
        <v>27</v>
      </c>
      <c r="F15" s="36" t="s">
        <v>27</v>
      </c>
      <c r="G15" s="57">
        <v>72.599999999999994</v>
      </c>
      <c r="H15" s="53">
        <v>83.65</v>
      </c>
      <c r="I15" s="54">
        <v>84.670823529411805</v>
      </c>
      <c r="J15" s="40">
        <v>98.5</v>
      </c>
      <c r="K15" s="59">
        <v>5.86</v>
      </c>
      <c r="L15" s="54">
        <v>4.1749999999999998</v>
      </c>
      <c r="M15" s="60">
        <v>99.925357142857138</v>
      </c>
      <c r="N15" s="61">
        <v>-38.200000000000003</v>
      </c>
      <c r="P15" s="32">
        <v>42795</v>
      </c>
      <c r="Q15" s="33">
        <v>5482.8069999999998</v>
      </c>
      <c r="R15" s="33">
        <v>0.317</v>
      </c>
      <c r="S15" s="34"/>
    </row>
    <row r="16" spans="2:19" ht="15.75" thickBot="1" x14ac:dyDescent="0.3">
      <c r="B16" s="62" t="s">
        <v>38</v>
      </c>
      <c r="C16" s="33">
        <v>0.317</v>
      </c>
      <c r="D16" s="36" t="s">
        <v>27</v>
      </c>
      <c r="E16" s="36" t="s">
        <v>27</v>
      </c>
      <c r="F16" s="36" t="s">
        <v>27</v>
      </c>
      <c r="G16" s="57">
        <v>71</v>
      </c>
      <c r="H16" s="53">
        <v>83.313657458563497</v>
      </c>
      <c r="I16" s="54">
        <v>85.751037433155105</v>
      </c>
      <c r="J16" s="40">
        <v>98.6</v>
      </c>
      <c r="K16" s="63">
        <v>5.73</v>
      </c>
      <c r="L16" s="54">
        <v>4.0225806451612902</v>
      </c>
      <c r="M16" s="64">
        <v>99.867096774193541</v>
      </c>
      <c r="N16" s="65">
        <v>-38.200000000000003</v>
      </c>
      <c r="P16" s="66" t="s">
        <v>39</v>
      </c>
      <c r="Q16" s="67">
        <f>AVERAGE(Q4:Q15)</f>
        <v>5372.6746666666668</v>
      </c>
      <c r="R16" s="67">
        <f>AVERAGE(R4:R15)</f>
        <v>0.31833333333333336</v>
      </c>
      <c r="S16" s="66" t="s">
        <v>13</v>
      </c>
    </row>
    <row r="17" spans="2:20" ht="15.75" thickBot="1" x14ac:dyDescent="0.3">
      <c r="B17" s="68" t="s">
        <v>39</v>
      </c>
      <c r="C17" s="69">
        <f t="shared" ref="C17:I17" si="0">AVERAGE(C5:C16)</f>
        <v>0.31833333333333336</v>
      </c>
      <c r="D17" s="70">
        <f t="shared" si="0"/>
        <v>90.800000000000011</v>
      </c>
      <c r="E17" s="71">
        <v>90.84</v>
      </c>
      <c r="F17" s="71" t="e">
        <f t="shared" si="0"/>
        <v>#DIV/0!</v>
      </c>
      <c r="G17" s="71">
        <f t="shared" si="0"/>
        <v>72.391666666666666</v>
      </c>
      <c r="H17" s="72">
        <f t="shared" si="0"/>
        <v>84.687860202752304</v>
      </c>
      <c r="I17" s="71">
        <f t="shared" si="0"/>
        <v>85.383475852753861</v>
      </c>
      <c r="J17" s="73">
        <f>AVERAGE(J8:J16)</f>
        <v>97.155555555555551</v>
      </c>
      <c r="K17" s="73">
        <f t="shared" ref="K17:L17" si="1">AVERAGE(K8:K16)</f>
        <v>5.6422333333333325</v>
      </c>
      <c r="L17" s="73">
        <f t="shared" si="1"/>
        <v>4.0239000123594115</v>
      </c>
      <c r="M17" s="74">
        <f>AVERAGE(M8:M16)</f>
        <v>99.785109595611814</v>
      </c>
      <c r="N17" s="74">
        <v>-38.20000000000001</v>
      </c>
      <c r="P17" s="34"/>
      <c r="Q17" s="34"/>
      <c r="R17" s="75">
        <f>R16*1000</f>
        <v>318.33333333333337</v>
      </c>
      <c r="S17" s="75" t="s">
        <v>40</v>
      </c>
    </row>
    <row r="18" spans="2:20" ht="15.75" thickBot="1" x14ac:dyDescent="0.3">
      <c r="B18" s="76" t="s">
        <v>41</v>
      </c>
      <c r="C18" s="77" t="s">
        <v>42</v>
      </c>
      <c r="D18" s="78">
        <v>0.91</v>
      </c>
      <c r="E18" s="78">
        <v>0.91</v>
      </c>
      <c r="F18" s="78">
        <v>0.91</v>
      </c>
      <c r="G18" s="79">
        <v>0.76</v>
      </c>
      <c r="H18" s="80">
        <v>0.88</v>
      </c>
      <c r="I18" s="81">
        <v>0.88</v>
      </c>
      <c r="J18" s="82">
        <v>0.96</v>
      </c>
      <c r="K18" s="83" t="s">
        <v>43</v>
      </c>
      <c r="L18" s="84" t="s">
        <v>44</v>
      </c>
      <c r="M18" s="85">
        <v>0.995</v>
      </c>
      <c r="N18" s="85" t="s">
        <v>45</v>
      </c>
      <c r="P18" t="s">
        <v>41</v>
      </c>
      <c r="R18" s="86">
        <v>321</v>
      </c>
      <c r="S18" s="87" t="s">
        <v>40</v>
      </c>
    </row>
    <row r="19" spans="2:20" ht="15.75" thickBot="1" x14ac:dyDescent="0.3">
      <c r="B19" s="88" t="s">
        <v>46</v>
      </c>
      <c r="C19" s="89">
        <f>(338/336.24)*100</f>
        <v>100.52343564120865</v>
      </c>
      <c r="D19" s="90">
        <f>(90.8/91)*100</f>
        <v>99.780219780219781</v>
      </c>
      <c r="E19" s="90">
        <f>(90.47/91)*100</f>
        <v>99.417582417582423</v>
      </c>
      <c r="F19" s="91"/>
      <c r="G19" s="90">
        <f>(97.35/98)*100</f>
        <v>99.336734693877546</v>
      </c>
      <c r="H19" s="90">
        <f>(85.08/88)*100</f>
        <v>96.681818181818187</v>
      </c>
      <c r="I19" s="90">
        <f>(85.33/88)*100</f>
        <v>96.965909090909079</v>
      </c>
      <c r="J19" s="90">
        <f>(96.46/96)*100</f>
        <v>100.47916666666666</v>
      </c>
      <c r="K19" s="90">
        <f>(5/5.64)*100</f>
        <v>88.652482269503551</v>
      </c>
      <c r="L19" s="92">
        <f>(4/3.6)*100</f>
        <v>111.11111111111111</v>
      </c>
      <c r="M19" s="90">
        <f>(99.58/99.5)*100</f>
        <v>100.08040201005024</v>
      </c>
      <c r="N19" s="93">
        <f>(-38.2/-38)*100</f>
        <v>100.52631578947368</v>
      </c>
      <c r="P19" s="94"/>
      <c r="Q19" s="95" t="s">
        <v>47</v>
      </c>
      <c r="R19" s="95" t="s">
        <v>48</v>
      </c>
      <c r="S19" s="95" t="s">
        <v>49</v>
      </c>
      <c r="T19" s="96" t="s">
        <v>50</v>
      </c>
    </row>
    <row r="20" spans="2:20" ht="15.75" thickBot="1" x14ac:dyDescent="0.3">
      <c r="P20" s="97" t="s">
        <v>51</v>
      </c>
      <c r="Q20" s="98">
        <v>26.7</v>
      </c>
      <c r="R20" s="99">
        <f>R18-R17</f>
        <v>2.6666666666666288</v>
      </c>
      <c r="S20" s="98">
        <v>5.3719999999999999</v>
      </c>
      <c r="T20" s="65">
        <f>S20*8400*Q20*R20</f>
        <v>3212885.7599999541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2017-04-13T14:09:44Z</dcterms:modified>
</cp:coreProperties>
</file>