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15" windowWidth="20115" windowHeight="7755"/>
  </bookViews>
  <sheets>
    <sheet name="Report" sheetId="4" r:id="rId1"/>
    <sheet name="Annexire 2.1" sheetId="5" r:id="rId2"/>
    <sheet name="Pumps Identified" sheetId="1" r:id="rId3"/>
    <sheet name="CBA" sheetId="2" r:id="rId4"/>
    <sheet name="Production Loss calc" sheetId="3" r:id="rId5"/>
  </sheets>
  <calcPr calcId="145621"/>
</workbook>
</file>

<file path=xl/calcChain.xml><?xml version="1.0" encoding="utf-8"?>
<calcChain xmlns="http://schemas.openxmlformats.org/spreadsheetml/2006/main">
  <c r="E303" i="4" l="1"/>
  <c r="D303" i="4"/>
  <c r="E302" i="4"/>
  <c r="D302" i="4"/>
  <c r="G298" i="4"/>
  <c r="G303" i="4" s="1"/>
  <c r="F298" i="4"/>
  <c r="F303" i="4" s="1"/>
  <c r="E298" i="4"/>
  <c r="D298" i="4"/>
  <c r="G297" i="4"/>
  <c r="F297" i="4"/>
  <c r="E297" i="4"/>
  <c r="D297" i="4"/>
  <c r="G294" i="4"/>
  <c r="F294" i="4"/>
  <c r="E294" i="4"/>
  <c r="D294" i="4"/>
  <c r="E275" i="4"/>
  <c r="D275" i="4"/>
  <c r="F273" i="4"/>
  <c r="E273" i="4"/>
  <c r="E278" i="4" s="1"/>
  <c r="D273" i="4"/>
  <c r="F272" i="4"/>
  <c r="E272" i="4"/>
  <c r="D272" i="4"/>
  <c r="F269" i="4"/>
  <c r="F276" i="4" s="1"/>
  <c r="E266" i="4"/>
  <c r="E274" i="4" s="1"/>
  <c r="E265" i="4"/>
  <c r="D265" i="4"/>
  <c r="D266" i="4" s="1"/>
  <c r="G174" i="4"/>
  <c r="G171" i="4"/>
  <c r="G170" i="4"/>
  <c r="G169" i="4"/>
  <c r="G153" i="4"/>
  <c r="G152" i="4"/>
  <c r="I127" i="4"/>
  <c r="H127" i="4"/>
  <c r="J127" i="4" s="1"/>
  <c r="D127" i="4"/>
  <c r="I126" i="4"/>
  <c r="H126" i="4"/>
  <c r="J126" i="4" s="1"/>
  <c r="D126" i="4"/>
  <c r="I123" i="4"/>
  <c r="H123" i="4"/>
  <c r="J122" i="4"/>
  <c r="I122" i="4"/>
  <c r="H122" i="4"/>
  <c r="D122" i="4"/>
  <c r="J119" i="4"/>
  <c r="I119" i="4"/>
  <c r="H119" i="4"/>
  <c r="D119" i="4"/>
  <c r="D269" i="4" l="1"/>
  <c r="D274" i="4"/>
  <c r="D278" i="4" s="1"/>
  <c r="F278" i="4"/>
  <c r="E269" i="4"/>
  <c r="F20" i="2" l="1"/>
  <c r="F19" i="2"/>
  <c r="M6" i="2" l="1"/>
  <c r="M7" i="2"/>
  <c r="M8" i="2" s="1"/>
  <c r="M4" i="2"/>
  <c r="M5" i="2" s="1"/>
  <c r="M9" i="2" l="1"/>
  <c r="F15" i="2" s="1"/>
  <c r="F16" i="2" s="1"/>
  <c r="F23" i="2" s="1"/>
  <c r="F25" i="2" s="1"/>
  <c r="H24" i="2"/>
  <c r="G24" i="2"/>
  <c r="H20" i="2"/>
  <c r="I20" i="2"/>
  <c r="I25" i="2" s="1"/>
  <c r="J20" i="2"/>
  <c r="J25" i="2" s="1"/>
  <c r="H19" i="2"/>
  <c r="I19" i="2"/>
  <c r="J19" i="2"/>
  <c r="G19" i="2"/>
  <c r="G20" i="2"/>
  <c r="E20" i="2"/>
  <c r="D20" i="2"/>
  <c r="H16" i="2"/>
  <c r="I16" i="2"/>
  <c r="J16" i="2"/>
  <c r="G16" i="2"/>
  <c r="I7" i="3"/>
  <c r="H8" i="3"/>
  <c r="H9" i="3"/>
  <c r="H10" i="3"/>
  <c r="H11" i="3"/>
  <c r="H12" i="3"/>
  <c r="H7" i="3"/>
  <c r="G12" i="3"/>
  <c r="G11" i="3"/>
  <c r="G10" i="3"/>
  <c r="G9" i="3"/>
  <c r="G8" i="3"/>
  <c r="G7" i="3"/>
  <c r="G25" i="2" l="1"/>
  <c r="H25" i="2"/>
  <c r="E22" i="2"/>
  <c r="D22" i="2"/>
  <c r="E19" i="2"/>
  <c r="D19" i="2"/>
  <c r="E12" i="2"/>
  <c r="E13" i="2" s="1"/>
  <c r="E16" i="2" s="1"/>
  <c r="D12" i="2"/>
  <c r="D13" i="2" s="1"/>
  <c r="E21" i="2" l="1"/>
  <c r="E25" i="2" s="1"/>
  <c r="D21" i="2"/>
  <c r="D25" i="2" s="1"/>
  <c r="D16" i="2"/>
</calcChain>
</file>

<file path=xl/comments1.xml><?xml version="1.0" encoding="utf-8"?>
<comments xmlns="http://schemas.openxmlformats.org/spreadsheetml/2006/main">
  <authors>
    <author>Ajay Kumbhar</author>
    <author>Amey Deshpande</author>
  </authors>
  <commentList>
    <comment ref="B43" authorId="0">
      <text>
        <r>
          <rPr>
            <b/>
            <sz val="9"/>
            <color indexed="81"/>
            <rFont val="Tahoma"/>
            <family val="2"/>
          </rPr>
          <t>Ajay Kumbhar:</t>
        </r>
        <r>
          <rPr>
            <sz val="9"/>
            <color indexed="81"/>
            <rFont val="Tahoma"/>
            <family val="2"/>
          </rPr>
          <t xml:space="preserve">
VVF WANT TO REPLACED THIS COMPABLOC WITH SPIRAL</t>
        </r>
      </text>
    </comment>
    <comment ref="C119" authorId="1">
      <text>
        <r>
          <rPr>
            <b/>
            <sz val="9"/>
            <color indexed="81"/>
            <rFont val="Tahoma"/>
            <family val="2"/>
          </rPr>
          <t>Amey Deshpande:</t>
        </r>
        <r>
          <rPr>
            <sz val="9"/>
            <color indexed="81"/>
            <rFont val="Tahoma"/>
            <family val="2"/>
          </rPr>
          <t xml:space="preserve">
P-903 C is running others are off</t>
        </r>
      </text>
    </comment>
    <comment ref="E119" authorId="1">
      <text>
        <r>
          <rPr>
            <b/>
            <sz val="9"/>
            <color indexed="81"/>
            <rFont val="Tahoma"/>
            <family val="2"/>
          </rPr>
          <t>Amey Deshpande:</t>
        </r>
        <r>
          <rPr>
            <sz val="9"/>
            <color indexed="81"/>
            <rFont val="Tahoma"/>
            <family val="2"/>
          </rPr>
          <t xml:space="preserve">
reading taken on 25 Jan 2017</t>
        </r>
      </text>
    </comment>
    <comment ref="C122" authorId="1">
      <text>
        <r>
          <rPr>
            <b/>
            <sz val="9"/>
            <color indexed="81"/>
            <rFont val="Tahoma"/>
            <family val="2"/>
          </rPr>
          <t>Amey Deshpande:</t>
        </r>
        <r>
          <rPr>
            <sz val="9"/>
            <color indexed="81"/>
            <rFont val="Tahoma"/>
            <family val="2"/>
          </rPr>
          <t xml:space="preserve">
P-362C is running others are off</t>
        </r>
      </text>
    </comment>
    <comment ref="E122" authorId="1">
      <text>
        <r>
          <rPr>
            <b/>
            <sz val="9"/>
            <color indexed="81"/>
            <rFont val="Tahoma"/>
            <family val="2"/>
          </rPr>
          <t>Amey Deshpande:</t>
        </r>
        <r>
          <rPr>
            <sz val="9"/>
            <color indexed="81"/>
            <rFont val="Tahoma"/>
            <family val="2"/>
          </rPr>
          <t xml:space="preserve">
reading taken on 25 Jan 2017</t>
        </r>
      </text>
    </comment>
    <comment ref="E126" authorId="1">
      <text>
        <r>
          <rPr>
            <b/>
            <sz val="9"/>
            <color indexed="81"/>
            <rFont val="Tahoma"/>
            <family val="2"/>
          </rPr>
          <t>Amey Deshpande:</t>
        </r>
        <r>
          <rPr>
            <sz val="9"/>
            <color indexed="81"/>
            <rFont val="Tahoma"/>
            <family val="2"/>
          </rPr>
          <t xml:space="preserve">
reading taken on 18 Jan 2017</t>
        </r>
      </text>
    </comment>
    <comment ref="E127" authorId="1">
      <text>
        <r>
          <rPr>
            <b/>
            <sz val="9"/>
            <color indexed="81"/>
            <rFont val="Tahoma"/>
            <family val="2"/>
          </rPr>
          <t>Amey Deshpande:</t>
        </r>
        <r>
          <rPr>
            <sz val="9"/>
            <color indexed="81"/>
            <rFont val="Tahoma"/>
            <family val="2"/>
          </rPr>
          <t xml:space="preserve">
reading taken on 12 Jan 2017</t>
        </r>
      </text>
    </comment>
  </commentList>
</comments>
</file>

<file path=xl/sharedStrings.xml><?xml version="1.0" encoding="utf-8"?>
<sst xmlns="http://schemas.openxmlformats.org/spreadsheetml/2006/main" count="566" uniqueCount="335">
  <si>
    <t>Sr. No</t>
  </si>
  <si>
    <t>Equipment</t>
  </si>
  <si>
    <t>Tag No</t>
  </si>
  <si>
    <t>Location/ Floor</t>
  </si>
  <si>
    <t>KW/HP</t>
  </si>
  <si>
    <t>VFD</t>
  </si>
  <si>
    <t>Operating hrs/day</t>
  </si>
  <si>
    <t>Maintenance cost for last year, Rs. Lakh</t>
  </si>
  <si>
    <t>Down Time for last year, Hrs</t>
  </si>
  <si>
    <t>Production Loss on account of failure last year, Rs. Lakh</t>
  </si>
  <si>
    <t>Type of Monitoring system Suggested</t>
  </si>
  <si>
    <t>ID Fan</t>
  </si>
  <si>
    <t>P1051 B</t>
  </si>
  <si>
    <t>Coal Boiler/G.Floor</t>
  </si>
  <si>
    <t>132/180</t>
  </si>
  <si>
    <t>Yes</t>
  </si>
  <si>
    <t>28 (Approx. Utility loss)</t>
  </si>
  <si>
    <t>ARTESIS Monitoring System</t>
  </si>
  <si>
    <t>FD Fan</t>
  </si>
  <si>
    <t>P1052 B</t>
  </si>
  <si>
    <t>125/167</t>
  </si>
  <si>
    <t>yes</t>
  </si>
  <si>
    <t>32 (Approx. Utility loss)</t>
  </si>
  <si>
    <t>Loop Reactor Pump</t>
  </si>
  <si>
    <t>P705A</t>
  </si>
  <si>
    <t>55/75</t>
  </si>
  <si>
    <t>No</t>
  </si>
  <si>
    <t>P515</t>
  </si>
  <si>
    <t>DFA Plant/ 4th Floor</t>
  </si>
  <si>
    <t>18.5/25</t>
  </si>
  <si>
    <t>NO</t>
  </si>
  <si>
    <t>VFD + Control Valve</t>
  </si>
  <si>
    <t>P423</t>
  </si>
  <si>
    <t>DFA Plant/G.Floor</t>
  </si>
  <si>
    <t>30/45</t>
  </si>
  <si>
    <t>IFM / SKF suggested  sensor based Monitoring system</t>
  </si>
  <si>
    <t>P308</t>
  </si>
  <si>
    <t>DFA Transfer Pump</t>
  </si>
  <si>
    <t>P30</t>
  </si>
  <si>
    <t>15/20</t>
  </si>
  <si>
    <t>ID fan</t>
  </si>
  <si>
    <t>Operating Hrs/day</t>
  </si>
  <si>
    <t>Hrs</t>
  </si>
  <si>
    <t>Having Stand By Unit</t>
  </si>
  <si>
    <t>Y/N</t>
  </si>
  <si>
    <t>N</t>
  </si>
  <si>
    <t>Number of failures in Yr 2016</t>
  </si>
  <si>
    <t>Nos</t>
  </si>
  <si>
    <t>Down time in Year 2016</t>
  </si>
  <si>
    <t>Maintenance cost</t>
  </si>
  <si>
    <t>During down time TF heating changed over from Coal to NG</t>
  </si>
  <si>
    <t>Loss for fuel changeover</t>
  </si>
  <si>
    <t>Rs. Lakh</t>
  </si>
  <si>
    <t>Rs. Lakh /month</t>
  </si>
  <si>
    <t>Rs. Lakh/hr</t>
  </si>
  <si>
    <t>Loss due to process undergoes circulation</t>
  </si>
  <si>
    <t>Total Loss</t>
  </si>
  <si>
    <t>Benefits of condition monitoring with ARTESIS Instrument</t>
  </si>
  <si>
    <t>Down time will reduce by 25%</t>
  </si>
  <si>
    <t>Savings on Loss of fuel Changeover</t>
  </si>
  <si>
    <t>Total Benefits</t>
  </si>
  <si>
    <t>Rs. Lakh/annum</t>
  </si>
  <si>
    <t>Other benefits</t>
  </si>
  <si>
    <t>Dear Amey,</t>
  </si>
  <si>
    <t>Please find the following for the same.</t>
  </si>
  <si>
    <t xml:space="preserve">Processing cost on Sec-3 Rs. 1100 - Rs 1500 Per MT. (avg 1200 Rs/MT) </t>
  </si>
  <si>
    <t>Processing cost on sec-4 Rs. 1200- Rs.1600 /MT (avg 1400 Rs/MT)</t>
  </si>
  <si>
    <t>Processing cost on Sec-5 Rs. 1500- Rs 2000 / MT (avg Rs. 1800 /MT).</t>
  </si>
  <si>
    <t>Processing cost on New SPD  Rs. 1000- Rs.1200 / MT (avg Rs. 1000 /MT).</t>
  </si>
  <si>
    <t>Processing cost for Splitting (JST + LST) – Rs 900- Rs 1100 MT (Avg 1000 per MT)</t>
  </si>
  <si>
    <t>Processing Cost for fatty Alcohol is from Rs.5000 to 9000 per/MT (as per the grade it changes )</t>
  </si>
  <si>
    <t>Sec 3</t>
  </si>
  <si>
    <t>Sec 4</t>
  </si>
  <si>
    <t>Sec 5</t>
  </si>
  <si>
    <t>SPD</t>
  </si>
  <si>
    <t>Processing cost, Rs/MT</t>
  </si>
  <si>
    <t>Splitting</t>
  </si>
  <si>
    <t>Fatty Alcohol</t>
  </si>
  <si>
    <t>Production, MT/shift</t>
  </si>
  <si>
    <t>P 515</t>
  </si>
  <si>
    <t>P 308</t>
  </si>
  <si>
    <t>P 423</t>
  </si>
  <si>
    <t>P 30</t>
  </si>
  <si>
    <t>Y</t>
  </si>
  <si>
    <t>Coal TF heater</t>
  </si>
  <si>
    <t>Hydrogenation</t>
  </si>
  <si>
    <t>Parameter</t>
  </si>
  <si>
    <t>Unit</t>
  </si>
  <si>
    <t>LR Pump 705A</t>
  </si>
  <si>
    <t>Benefits of VFD + Control valve</t>
  </si>
  <si>
    <t>Benefits of sensor based Monitoring system</t>
  </si>
  <si>
    <t>Reduction in maintenance cost by 50%</t>
  </si>
  <si>
    <t>Energy savings on account of VFD</t>
  </si>
  <si>
    <t>Benefits with respect to schemes</t>
  </si>
  <si>
    <t>1. Problem will be known in advance on bearing conditions
2. The shut down will be planned with a smooth changeover from coal TF heater to NG fired TF heaters. Hence, no loss of production
3. With a planned shut down, total down time of coal fired TF heater will be less compared to breakdown as material, work &amp; resource planning will be done
4. Shut down of coal fired unit will be as per the right SOP when there is a planned shut down compared to a breakdown
5. In case of VFD + Control valve, there will be added benefit of power saving</t>
  </si>
  <si>
    <t>Cost Benefit Analysis for suggested on line Condition Monitoring &amp; Control Operation System</t>
  </si>
  <si>
    <t>DFA Circulation Pump</t>
  </si>
  <si>
    <t>Since there is a stand by unit, the production loss is negligible as the changeover is done on time.</t>
  </si>
  <si>
    <t>Hydrogenation G.Floor</t>
  </si>
  <si>
    <t>Elect loss</t>
  </si>
  <si>
    <t>kwh/hr</t>
  </si>
  <si>
    <t>Rs Lakh</t>
  </si>
  <si>
    <t>kgs/hr</t>
  </si>
  <si>
    <t>Manpower loss</t>
  </si>
  <si>
    <t>Throughput opportunity loss</t>
  </si>
  <si>
    <t>Loss due to P-705A breakdown in Yr 16-17</t>
  </si>
  <si>
    <t>Total loss</t>
  </si>
  <si>
    <t>Note: from 3jun2016, there is no breakdown in P-705A/B till date</t>
  </si>
  <si>
    <t>Savings on Throuput opportunity Loss</t>
  </si>
  <si>
    <t>Savings on Loss due to process undergoes circulation</t>
  </si>
  <si>
    <t>Reliability Improvements at Taloja Plant</t>
  </si>
  <si>
    <t>Cost Benefit Analysis for ARTESIS Instrument Installation</t>
  </si>
  <si>
    <t>Cost Benefit Analysis using VFD +control valve and Vibration monitoring device</t>
  </si>
  <si>
    <t>1. Identify the areas of reliability improvements</t>
  </si>
  <si>
    <t>Based on history of failures, Taloja maintenance team has identified following areas of reliability improvements.
1. Heat Exchangers
2. Cooling Towers
3. Pumps, Fans &amp; Rotating machineries
4. Critical equipment Foundations &amp; Plant Structure</t>
  </si>
  <si>
    <t>2. Basic analysis of identified areas of reliability improvements</t>
  </si>
  <si>
    <t xml:space="preserve">Cooling Tower for </t>
  </si>
  <si>
    <t>Location</t>
  </si>
  <si>
    <t>Make</t>
  </si>
  <si>
    <t>Type</t>
  </si>
  <si>
    <t>Capacity</t>
  </si>
  <si>
    <t>Circulation</t>
  </si>
  <si>
    <t>Thermal</t>
  </si>
  <si>
    <t>m3/hr</t>
  </si>
  <si>
    <t>TR</t>
  </si>
  <si>
    <t>DFA indirect cooling tower - 1</t>
  </si>
  <si>
    <t>7th Floor</t>
  </si>
  <si>
    <t>Paharpur</t>
  </si>
  <si>
    <t>Natural Draft</t>
  </si>
  <si>
    <t>DFA indirect cooling tower - 2</t>
  </si>
  <si>
    <t>C501/502 dirty cooling tower - 1</t>
  </si>
  <si>
    <t>Juatasama cooling tower - 1</t>
  </si>
  <si>
    <t>10th Floor</t>
  </si>
  <si>
    <t>CT 9501A</t>
  </si>
  <si>
    <t>ARMEC</t>
  </si>
  <si>
    <t>Forced draft</t>
  </si>
  <si>
    <t>Juatasama cooling tower - 2</t>
  </si>
  <si>
    <t>CT-9501B</t>
  </si>
  <si>
    <t xml:space="preserve">Postcon cooling tower - 1 </t>
  </si>
  <si>
    <t xml:space="preserve">Paharpur cooling tower-Precon, GDP, Old SPD - 1 </t>
  </si>
  <si>
    <t xml:space="preserve">Paharpur cooling tower near DM plant-FAP - 1 </t>
  </si>
  <si>
    <t>CPP cooling tower - 1</t>
  </si>
  <si>
    <t>Himgiri</t>
  </si>
  <si>
    <t>CPP cooling tower - 2</t>
  </si>
  <si>
    <t>Flaker cooling tower - 1</t>
  </si>
  <si>
    <t>Canara</t>
  </si>
  <si>
    <t xml:space="preserve">C 303 - direct cooling tower - 1 </t>
  </si>
  <si>
    <t>CT-9503</t>
  </si>
  <si>
    <t xml:space="preserve">CSL DCA Building - 1 </t>
  </si>
  <si>
    <t xml:space="preserve">Glycerin dehydration Plant CT - 1 </t>
  </si>
  <si>
    <t>CT-9504</t>
  </si>
  <si>
    <t xml:space="preserve">GDP Plant CT - 1 </t>
  </si>
  <si>
    <t>Newtech</t>
  </si>
  <si>
    <t>2. Cooling Towers:
At Taloja Plant, the cooling towers are installed over a period of 2004 till date based on the requirements of greenfield or brownfield projects. This is most neglected area of maintenance in the plant as they are sufficiently oversized against the requirements. The maintenance performed for cooling towers only when needed. hence most of the time it is breakdown maintenance. There are 16 cooling towers across the plant as enlisted in Table 2.2.1
There are direct / dirty cooling towers which are subjected to process vapours which are corrosive and also affecting the cooling tower structure. further, from operation reliability, thermal performance of cooling tower also need to be analyzed for corrections. Refer table 2.2.2 for performance of cooling towers. 
CPP cooling tower performance is analyzed for reliability improvement and Alcohol cooling tower structure found critical for corrections on a priority basis to avoid failure / stoppage of cooling tower that will lead to stoppage of alcohol plant</t>
  </si>
  <si>
    <t>Table 2.2.1: Cooling Tower details at Taloja</t>
  </si>
  <si>
    <t>Table 2.2.2: Cooling Tower Performance details at Taloja</t>
  </si>
  <si>
    <t>SR. NO.</t>
  </si>
  <si>
    <t>TAG NO</t>
  </si>
  <si>
    <t>FY 15-16</t>
  </si>
  <si>
    <t>FY 14-15</t>
  </si>
  <si>
    <t>TOTAL</t>
  </si>
  <si>
    <t>01G1 B</t>
  </si>
  <si>
    <t>14G02 A</t>
  </si>
  <si>
    <t>01G2 B</t>
  </si>
  <si>
    <t>01G4 A</t>
  </si>
  <si>
    <t>05G9 F</t>
  </si>
  <si>
    <t>01G4 B</t>
  </si>
  <si>
    <t>02G7 A</t>
  </si>
  <si>
    <t>03G6 A</t>
  </si>
  <si>
    <t>01G15 A</t>
  </si>
  <si>
    <t>08G24</t>
  </si>
  <si>
    <t>01G13 A</t>
  </si>
  <si>
    <t>03G15 B</t>
  </si>
  <si>
    <t>03G17 B</t>
  </si>
  <si>
    <t xml:space="preserve">P-32 A </t>
  </si>
  <si>
    <t>P-32 B</t>
  </si>
  <si>
    <t>P-518 C</t>
  </si>
  <si>
    <t>P-765</t>
  </si>
  <si>
    <t>P-322 B</t>
  </si>
  <si>
    <t>P-30 A</t>
  </si>
  <si>
    <t>P-322 A</t>
  </si>
  <si>
    <t>P-424 B</t>
  </si>
  <si>
    <t>P-705 B</t>
  </si>
  <si>
    <t>P-4 B</t>
  </si>
  <si>
    <t>P-310 B</t>
  </si>
  <si>
    <t>P-7120</t>
  </si>
  <si>
    <t>P-512 A</t>
  </si>
  <si>
    <t>P-36 A</t>
  </si>
  <si>
    <t>P-423 D</t>
  </si>
  <si>
    <t>P-705 A</t>
  </si>
  <si>
    <t>P-208 A</t>
  </si>
  <si>
    <t>P-801 A</t>
  </si>
  <si>
    <t>P-514 A</t>
  </si>
  <si>
    <t>P-512 B</t>
  </si>
  <si>
    <t>P-424 A</t>
  </si>
  <si>
    <t>P-820</t>
  </si>
  <si>
    <t>P-4 A</t>
  </si>
  <si>
    <t>P-412 B</t>
  </si>
  <si>
    <t xml:space="preserve">P-14 A </t>
  </si>
  <si>
    <t>VP-601 B</t>
  </si>
  <si>
    <t>Fatty Alcohol Plant Pump Failure Analysis</t>
  </si>
  <si>
    <t>Fatty Acid Plant Pump Failure Analysis</t>
  </si>
  <si>
    <t>CW Temperature</t>
  </si>
  <si>
    <t>WBT</t>
  </si>
  <si>
    <t>Range</t>
  </si>
  <si>
    <t>Approach</t>
  </si>
  <si>
    <t>Efficiency</t>
  </si>
  <si>
    <t>Inlet</t>
  </si>
  <si>
    <t>Outlet</t>
  </si>
  <si>
    <t>oC</t>
  </si>
  <si>
    <t>%</t>
  </si>
  <si>
    <t>Off</t>
  </si>
  <si>
    <t>VVF'S Tag No</t>
  </si>
  <si>
    <t>Sr. No.</t>
  </si>
  <si>
    <t>E-453( FA Vs Steam)</t>
  </si>
  <si>
    <t>30113-76205</t>
  </si>
  <si>
    <t>1V-C-1C</t>
  </si>
  <si>
    <t>E-501(FA Vs Steam)</t>
  </si>
  <si>
    <t>1V</t>
  </si>
  <si>
    <t>E-354 (FA Vs Steam)</t>
  </si>
  <si>
    <t>30112-76377</t>
  </si>
  <si>
    <t>E-305(FA Vs Water)</t>
  </si>
  <si>
    <t>31000-01-540</t>
  </si>
  <si>
    <t>1H</t>
  </si>
  <si>
    <t>E-306(FA Vs Water)</t>
  </si>
  <si>
    <t>E-407A (FA Vs Water)</t>
  </si>
  <si>
    <t>E-402 (FA Vs FA)</t>
  </si>
  <si>
    <t>TSN 000234</t>
  </si>
  <si>
    <t>E-409 (k4 B/P COOLER- FA Vs Water)</t>
  </si>
  <si>
    <t>31000-01-5</t>
  </si>
  <si>
    <t>E-310 (FA Vs FA)</t>
  </si>
  <si>
    <t>31000-01-530</t>
  </si>
  <si>
    <t>1H-L-1T</t>
  </si>
  <si>
    <t>E-351B/E-201 (FA Vs Water)</t>
  </si>
  <si>
    <t>30115-86823</t>
  </si>
  <si>
    <t>E-311 (FA Vs FA)</t>
  </si>
  <si>
    <t>31000-01-531</t>
  </si>
  <si>
    <t>E-314 Compablock (FA Vs Water)</t>
  </si>
  <si>
    <t>CPL30-V-132</t>
  </si>
  <si>
    <t>E-362 (FA Vs Water)</t>
  </si>
  <si>
    <t>31000-02-764</t>
  </si>
  <si>
    <t>E-521A &amp; B (FA Vs FA- Eurucic acid)</t>
  </si>
  <si>
    <t>31000-02-561/562</t>
  </si>
  <si>
    <t>E-102 (FA Vs FA)</t>
  </si>
  <si>
    <t>E-406 A (FA Vs FA)</t>
  </si>
  <si>
    <t>E-309 (FA Vs Water)</t>
  </si>
  <si>
    <t>31000-01-529</t>
  </si>
  <si>
    <t>E-457 (FA Vs Water)</t>
  </si>
  <si>
    <t>30113-76208</t>
  </si>
  <si>
    <t>E-458 (FA Vs Water)</t>
  </si>
  <si>
    <t>30113-76209</t>
  </si>
  <si>
    <t>E-360 (FA Vs Water)</t>
  </si>
  <si>
    <t>30113-76337</t>
  </si>
  <si>
    <t>E-410 / E-301 Compablock</t>
  </si>
  <si>
    <t>CP40-1031</t>
  </si>
  <si>
    <t>CPK40-V-200</t>
  </si>
  <si>
    <t>E-313A (FA Vs Water)</t>
  </si>
  <si>
    <t>E-426 (FA Vs FA)</t>
  </si>
  <si>
    <t>31000-01-890</t>
  </si>
  <si>
    <t>E-428 (FA Vs Water)</t>
  </si>
  <si>
    <t>E-425 (FA Vs Water)</t>
  </si>
  <si>
    <t>E-351 A (FA Vs FA)</t>
  </si>
  <si>
    <t>E-358 ( FA Vs FA)</t>
  </si>
  <si>
    <t>31000-02-767</t>
  </si>
  <si>
    <t>E-353 (FA Vs FA)</t>
  </si>
  <si>
    <t>31000-02-768</t>
  </si>
  <si>
    <t>E-352 (FA Vs FA)</t>
  </si>
  <si>
    <t>31000-02-765</t>
  </si>
  <si>
    <t>E-451 (FA Vs FA)</t>
  </si>
  <si>
    <t>30113-76203</t>
  </si>
  <si>
    <t>E-104 (FA Vs FA)</t>
  </si>
  <si>
    <t>31000-02-498</t>
  </si>
  <si>
    <t>E-105 (FA Vs FA)</t>
  </si>
  <si>
    <t>31000-02-497</t>
  </si>
  <si>
    <t>E-101 (FA Vs FA)</t>
  </si>
  <si>
    <t>E-452 (FA Vs FA)</t>
  </si>
  <si>
    <t>30113-76204</t>
  </si>
  <si>
    <t>1H-L-1B</t>
  </si>
  <si>
    <t>E-435 (FA Vs FA)</t>
  </si>
  <si>
    <t>31000-01-897</t>
  </si>
  <si>
    <t>E-454 (FA Vs FA)</t>
  </si>
  <si>
    <t>30113-76206</t>
  </si>
  <si>
    <t>E-357 (FA Vs FA)</t>
  </si>
  <si>
    <t>31000-02-766</t>
  </si>
  <si>
    <t>NU-2035</t>
  </si>
  <si>
    <t>7PC-D-626</t>
  </si>
  <si>
    <t>NU-2034</t>
  </si>
  <si>
    <t>7PC-D-627</t>
  </si>
  <si>
    <t>SHELL &amp; TUBE</t>
  </si>
  <si>
    <t>SPIRAL</t>
  </si>
  <si>
    <t>PLATE</t>
  </si>
  <si>
    <t>E-301 (CFA Vs LPS)</t>
  </si>
  <si>
    <t>E-302 (CFA Vs Main DFA of D3)</t>
  </si>
  <si>
    <t>E-303 (CFA Vs Thermic Fluid)</t>
  </si>
  <si>
    <t>E-304 (CFA Vs L/E of D2)</t>
  </si>
  <si>
    <t>E-305 (CFA Vs Residue of D3)</t>
  </si>
  <si>
    <t>E-314 (CW Vs Main DFA of D3)</t>
  </si>
  <si>
    <t>E-314A (CW Vs Main DFA of D3)</t>
  </si>
  <si>
    <t>E-315 (CFA Vs Main DFA of D3)</t>
  </si>
  <si>
    <t>E-317 (CW Vs L/E of D2)</t>
  </si>
  <si>
    <t>E-101 A (Feed Oil Vs CFA)</t>
  </si>
  <si>
    <t>E-101 B (Feed Oil Vs CFA)</t>
  </si>
  <si>
    <t>E-101 C (Feed Oil Vs CFA)</t>
  </si>
  <si>
    <t>E-102 (Steam Vs Feed Oil)</t>
  </si>
  <si>
    <t>E-103 (CFA Vs Water)</t>
  </si>
  <si>
    <t>E-320 (Water Vs Water)</t>
  </si>
  <si>
    <t>3. Conduct sessions on reliability improvements - Identify vendors - Conduct demos for condition monitoring</t>
  </si>
  <si>
    <t>The project was initiated in the first week of June, 2016. It was aimed at followings.
1. Identify the areas of reliability improvements
2. Basic analysis of identified areas of reliability improvements
3. Conduct sessions on reliability improvements - equipment specific or parameter specific
4. Identify vendors and receive offers for the gadgets / instruments / software that can help on reliability improvement
5. Conduct demo for use of identified instruments / software
6. Generate Capex proposals for reliability improvements</t>
  </si>
  <si>
    <t>1. Heat Exchangers:
Fatty Acid plant heat exchangers failure analysis started in the year 2015. 37 heat exchangers from fatty acid Taloja and 15 heat exchangers from fatty acid Baddi (Enlisted below) were identified and enquiry floated to M/s Alfa Laval and M/s Kelvion. Based on operating parameters like, flow rate, pressure drop, heat transfer duty, operating temperatures and foot print, 7 universal heat exchangers were identified. Following was the concept of the universal heat exchanger.
Each of the seven universal heat exchangers is useful for a defined set of heat exchanger at Taloja and baddi. Whenever there is a failure of one of the defined set of heat exchanger, the corresponding universal heat exchanger to be placed on removal of leaking heat exchanger. This will save on heating / cooling load and maintain the process efficiency. The removed heat exchanger is either repaired or replaced by new one. On receiving repaired / new heat exchanger, remove the universal heat exchanger and place the original /new heat exchanger. Annexure 2.1 contains the details of the universal heat exchangers. The same are procured and kept ready for use at any point of time by Baddi or Taloja Plant</t>
  </si>
  <si>
    <t>Taloja Plant DFA Heat exchangers considered for universal Hess</t>
  </si>
  <si>
    <t>Baddi Plant DFA Heat exchangers considered for universal Hess</t>
  </si>
  <si>
    <t>Terrace</t>
  </si>
  <si>
    <t>3. Pumps, Fans &amp; Rotating machineries:
The rotary equipment considered are compressors, turbine, pumps, fans &amp; some special purpose machines. The fatty acid and fatty Alcohol plants are having a major population of pumps. Maintenance team has analyzed the pump failure for last 4 years and improved the performance. however, there are still repetitive failures of pumps which are mainly for mechanical seal failure and bearing failures. The analysis summary along with PI chart is depicted below. The summary extraction is 
1. In fatty alcohol plant, 51% of pump failure is due to mechanical seal failure and 40% of pump failures are due to bearing failures.
2. In fatty acid plant, 71% of pump failure is due to mechanical seal failure and 20% of pump failures are due to bearing failures.
The root cause analysis for above failures will have followings as root cause of failure
1. Coupling misalignment
2. Loosening of foundation bolts
3. Bearing failure which led to seal failure
4. Cavitation due to starving suction
5. Pump operating at low flow or low head 
6. Operation error</t>
  </si>
  <si>
    <t xml:space="preserve">On the similar ground, critical fans and pumps are identified for improving the reliability of operation &amp; maintenance. These are like ID &amp; FD fans of coal heaters which do not have stand by and failure leads to stoppage of the thermic fluid heater. Further, the gas turbine and hydrogen compressors are already equipped with condition monitoring mechanism and are saved from the major breakdowns. </t>
  </si>
  <si>
    <t>Cooling Tower: M/s Msquare Engineers delivered a session on reliability of cooling towers operation and maintenance on 26.07.2017. The session created awareness on cooling tower mechanical and thermal performance across the participants. In house team started working on cooling tower structure health assessment and thermal performance evaluation. As a result followings are taken up for reliability improvements of cooling towers. 
1. The CPP cooling tower performance studied jointly with Msquare engineers. Based on recommendations the immediate action was to replace the PVC fills and for maintaining the performance reliability, it is recommended to replace the PVC fills once in 4 months. An alternative is also worked out to convert this cooling tower to cross counter flow type cooling tower with perforated PVC splash bars and at least 10% higher capacity to take care of ambient changes as this cooling tower is subjected to constant thermal load irrespective to the seasons and we need the reliable and consistent performance for refrigeration system.
2. The other cooling tower performance were measured and cooling tower structure was studied for assessment of balance life. The structure of the alcohol cooling tower was found having risk of collapse and hence, in a planned shutdown of April 2017, it is taken up for replacement of structure. This will also improve the performance of cooling tower. The structure selected for this cooling tower is Pultruded FRP which has strength equivalent to carbon steel structure or more and is always better than that of wood. Further, the dirty cooling towers - 3 nos - of alcohol plant structure base are found unsafe and hence, decided to replace the same</t>
  </si>
  <si>
    <t xml:space="preserve">Centrifugal Pumps: M/s KSB Pumps delivered a session on reliability of cooling towers operation and maintenance on 22.08.2017. The session created awareness on centrifugal pump mechanical and volume performance across the participants. In house team started working on centrifugal pumps failure analysis based on learning from the session. The population of centrifugal pumps being the most in the plant, vendors for online condition monitoring were approached and different concepts were studied which can help us predicting the failure of bearing or seal of the pump. 
M/s CNJINSTRUMENTS offered ARTESIS Condition Monitoring system. This is a programmed device that is connected to the pump panel and it is monitoring the current variations of motor which is coupled to driven equipment. For first 10 days, the device is capturing the data and log them as a reference. The device then continuously identifies existing and developing faults on electric motors and their driven equipment. MCM utilizes an intelligent, model-based approach to provide anomaly detection by measuring the current and voltage signals from the electrical supply to the motor. It is permanently mounted, generally in the motor control center and is applicable to 3-phase AC fixed and variable speed motors. Accompanying MCMScada Software or Artesis Enterprise Server (OPC Server) is used to view the data. M/s Unilever has installed such 8 units at one of their overseas units which is verified and found performing to client's satisfaction. At Taloja, one trial demo was conducted on 16.01.2017. It is recommended to install three units for coal fired TF heaters ID fans (2 nos) which are critical equipment and Loop reactor Pump.
</t>
  </si>
  <si>
    <t>M/s IFM offered Vibrations sensors and online Monitoring system. The vibration monitor detects the vibration in the system (measured / evaluated physical unit = vibration velocity). This is converted into an analogue signal at the current output. The switching output behavior is determined using the two setting rings. Effective value of the switching threshold, defining the limit value of the vibration velocity.
M/s SKF offered system similar to M/s IFM. A vibrations sensor with online monitoring system. 
Both above systems are studied and decision is made to install vibration sensors for two identified motors along with the on line monitoring. The switching threshold is defined based on the ISO values for the application considered.</t>
  </si>
  <si>
    <t>M/s Star Glazers called for discussions on reliability. They delivered a session on 01.10.2016 for plant operation &amp; maintenance reliability covering all possible aspects that leads to reliability improvement for a plant. That also conducted a walk in reliability study for one of the sections of fatty Acid plant. They submitted report as well as a proposal for reliability study and training on reliability. The same was reviewed and decided to hold as the cost involve was high and management is inclined to perform the reliability drive in-house. The Moisture remover and an oil filter offered by this vendor are useful from prevention of bearing failures for pumps. It is recommended to install two sets for identified pumps and a proposal will be made as an outcome of this project.</t>
  </si>
  <si>
    <t>Based on the above studies, the Capex proposals will be generated for next financial year. This will be the starting point for building experience on use of online condition monitoring system. That will decide further and future way forward on Reliability Centered Maintenance.
Below are the examples under considerations along with cost benefit analysis.</t>
  </si>
  <si>
    <t>Further, the reliability improvement is also extended to Baddi by including the Fatty acid Plant heat exchangers as a part of universal heat exchangers. Also a separate study was carried out on improving the reliability of baddi DCS operation and a separate report was prepared.
At Sewari, while working on the Bitumen storage project, due considerations is given to operational and maintenance reliability while selecting the equipment &amp; laying down the SOP for operations of the system. training provided to operating team on system &amp; instruments operation. Detailed study undertaken for improving operational efficiency and reliability of Boiler at Sewari.</t>
  </si>
  <si>
    <t>4. Critical Equipment Foundation and Plant structure:
Failure analysis of the equipment having drive motor above 50 HP has indicated concerns over the foundation strength and grouting issues. The list is provided in the table below.
Plant structure status is reviewed and found corroded at number of places. It is decided to propose repairs and painting of structure &amp; equipment. These are DFA back side pipe racks &amp; equipment structure, TP45 chimney, Hydrogen stack at Linde plant, CPP HRSG chimney, weigh bridge no 1 &amp; TF storage tank in front of pastillator.
 Identified area of bitumen road which falls under repairs every year to be considered for conversion to RCC</t>
  </si>
  <si>
    <t>Pump foundations identified for repairs</t>
  </si>
  <si>
    <t>Model</t>
  </si>
  <si>
    <t>Sr.no.</t>
  </si>
  <si>
    <t>location</t>
  </si>
  <si>
    <t>Q (m3/hr)</t>
  </si>
  <si>
    <t>2K 6x4-13 A</t>
  </si>
  <si>
    <t>FAP</t>
  </si>
  <si>
    <t>01G1 A</t>
  </si>
  <si>
    <t>CPK EYM 125-200</t>
  </si>
  <si>
    <t>CPK EYM 125-250</t>
  </si>
  <si>
    <r>
      <t>P-308 A</t>
    </r>
    <r>
      <rPr>
        <sz val="10"/>
        <color rgb="FF1F497D"/>
        <rFont val="Calibri"/>
        <family val="2"/>
        <scheme val="minor"/>
      </rPr>
      <t> </t>
    </r>
  </si>
  <si>
    <t>CPK-C-125-315</t>
  </si>
  <si>
    <t>DFA</t>
  </si>
  <si>
    <r>
      <t>P-308 B</t>
    </r>
    <r>
      <rPr>
        <sz val="10"/>
        <color rgb="FF1F497D"/>
        <rFont val="Calibri"/>
        <family val="2"/>
        <scheme val="minor"/>
      </rPr>
      <t>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</si>
</sst>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rgb="FFFF0000"/>
      <name val="Calibri"/>
      <family val="2"/>
    </font>
    <font>
      <sz val="11"/>
      <color rgb="FF000000"/>
      <name val="Calibri"/>
      <family val="2"/>
    </font>
    <font>
      <b/>
      <sz val="11"/>
      <color theme="1"/>
      <name val="Calibri"/>
      <family val="2"/>
      <scheme val="minor"/>
    </font>
    <font>
      <sz val="12"/>
      <color rgb="FF1F497D"/>
      <name val="Calibri"/>
      <family val="2"/>
      <scheme val="minor"/>
    </font>
    <font>
      <b/>
      <sz val="16"/>
      <color theme="1"/>
      <name val="Calibri"/>
      <family val="2"/>
      <scheme val="minor"/>
    </font>
    <font>
      <sz val="11"/>
      <name val="Calibri"/>
      <family val="2"/>
      <scheme val="minor"/>
    </font>
    <font>
      <b/>
      <sz val="9"/>
      <color indexed="81"/>
      <name val="Tahoma"/>
      <family val="2"/>
    </font>
    <font>
      <sz val="9"/>
      <color indexed="81"/>
      <name val="Tahoma"/>
      <family val="2"/>
    </font>
    <font>
      <sz val="8"/>
      <name val="Arial"/>
      <family val="2"/>
    </font>
    <font>
      <b/>
      <sz val="10"/>
      <color rgb="FF000000"/>
      <name val="Calibri"/>
      <family val="2"/>
      <scheme val="minor"/>
    </font>
    <font>
      <sz val="10"/>
      <color rgb="FF000000"/>
      <name val="Calibri"/>
      <family val="2"/>
      <scheme val="minor"/>
    </font>
    <font>
      <sz val="10"/>
      <color rgb="FF1F497D"/>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2" fillId="0" borderId="0" xfId="0" applyFont="1" applyAlignment="1">
      <alignment vertical="center"/>
    </xf>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2" fillId="3" borderId="1" xfId="0" applyFont="1" applyFill="1" applyBorder="1" applyAlignment="1">
      <alignment vertical="center"/>
    </xf>
    <xf numFmtId="0" fontId="2" fillId="4" borderId="1" xfId="0" applyFont="1" applyFill="1" applyBorder="1" applyAlignment="1">
      <alignment vertical="center"/>
    </xf>
    <xf numFmtId="0" fontId="2" fillId="5" borderId="1" xfId="0" applyFont="1" applyFill="1" applyBorder="1" applyAlignment="1">
      <alignment vertical="center"/>
    </xf>
    <xf numFmtId="0" fontId="0" fillId="0" borderId="1" xfId="0" applyBorder="1"/>
    <xf numFmtId="2" fontId="0" fillId="0" borderId="1" xfId="0" applyNumberFormat="1" applyBorder="1"/>
    <xf numFmtId="0" fontId="0" fillId="0" borderId="1" xfId="0" applyBorder="1" applyAlignment="1">
      <alignment horizontal="right"/>
    </xf>
    <xf numFmtId="0" fontId="3" fillId="0" borderId="1" xfId="0" applyFont="1" applyBorder="1" applyAlignment="1">
      <alignment horizontal="center"/>
    </xf>
    <xf numFmtId="0" fontId="3" fillId="0" borderId="1" xfId="0" applyFont="1" applyBorder="1" applyAlignment="1">
      <alignment horizontal="center" wrapText="1"/>
    </xf>
    <xf numFmtId="0" fontId="0" fillId="0" borderId="1" xfId="0" applyFill="1" applyBorder="1" applyAlignment="1">
      <alignment horizontal="right"/>
    </xf>
    <xf numFmtId="0" fontId="4" fillId="0" borderId="0" xfId="0" applyFont="1" applyAlignment="1">
      <alignment vertical="center"/>
    </xf>
    <xf numFmtId="0" fontId="0" fillId="0" borderId="0" xfId="0" applyAlignment="1">
      <alignment wrapText="1"/>
    </xf>
    <xf numFmtId="0" fontId="0" fillId="0" borderId="1" xfId="0" applyBorder="1" applyAlignment="1">
      <alignment horizontal="left"/>
    </xf>
    <xf numFmtId="0" fontId="0" fillId="0" borderId="1" xfId="0" applyBorder="1" applyAlignment="1">
      <alignment wrapText="1"/>
    </xf>
    <xf numFmtId="0" fontId="3" fillId="0" borderId="0" xfId="0" applyFont="1" applyAlignment="1"/>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center" vertical="center"/>
    </xf>
    <xf numFmtId="1" fontId="0" fillId="0" borderId="1" xfId="0" applyNumberFormat="1" applyFill="1" applyBorder="1" applyAlignment="1">
      <alignment horizontal="center" vertical="center"/>
    </xf>
    <xf numFmtId="0" fontId="0" fillId="0" borderId="1" xfId="0" applyFill="1" applyBorder="1" applyAlignment="1">
      <alignment vertical="center"/>
    </xf>
    <xf numFmtId="0" fontId="3" fillId="6" borderId="1" xfId="0" applyFont="1" applyFill="1" applyBorder="1" applyAlignment="1">
      <alignment horizontal="center" vertical="center"/>
    </xf>
    <xf numFmtId="0" fontId="3" fillId="6" borderId="1" xfId="0" applyFont="1" applyFill="1" applyBorder="1"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6" fillId="0" borderId="1" xfId="0" applyFont="1" applyFill="1" applyBorder="1" applyAlignment="1">
      <alignment vertical="center"/>
    </xf>
    <xf numFmtId="0" fontId="0" fillId="0" borderId="0" xfId="0" applyAlignment="1">
      <alignment vertical="top" wrapText="1"/>
    </xf>
    <xf numFmtId="0" fontId="3" fillId="0" borderId="1" xfId="0" applyFont="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0" fillId="0" borderId="1" xfId="0" applyBorder="1" applyAlignment="1">
      <alignment vertical="top" wrapText="1"/>
    </xf>
    <xf numFmtId="0" fontId="0" fillId="0" borderId="1" xfId="0" applyFont="1" applyFill="1" applyBorder="1" applyAlignment="1">
      <alignment wrapText="1"/>
    </xf>
    <xf numFmtId="0" fontId="0" fillId="0" borderId="1" xfId="0" applyFont="1" applyFill="1" applyBorder="1" applyAlignment="1">
      <alignment horizontal="center" wrapText="1"/>
    </xf>
    <xf numFmtId="0" fontId="0" fillId="0" borderId="1" xfId="0" applyFont="1" applyFill="1" applyBorder="1" applyAlignment="1">
      <alignment vertical="top" wrapText="1"/>
    </xf>
    <xf numFmtId="0" fontId="0" fillId="0" borderId="1" xfId="0" applyFont="1" applyFill="1" applyBorder="1" applyAlignment="1">
      <alignment horizontal="center" vertical="top" wrapText="1"/>
    </xf>
    <xf numFmtId="0" fontId="9" fillId="0" borderId="0" xfId="0" applyFont="1" applyBorder="1" applyAlignment="1">
      <alignment horizontal="center"/>
    </xf>
    <xf numFmtId="0" fontId="9" fillId="0" borderId="0" xfId="0" applyFont="1" applyBorder="1"/>
    <xf numFmtId="0" fontId="0" fillId="0" borderId="1" xfId="0" applyFont="1" applyFill="1" applyBorder="1" applyAlignment="1">
      <alignment horizontal="left" vertical="top" wrapText="1"/>
    </xf>
    <xf numFmtId="0" fontId="0" fillId="0" borderId="1" xfId="0" applyFont="1" applyBorder="1" applyAlignment="1">
      <alignment horizontal="center" wrapText="1"/>
    </xf>
    <xf numFmtId="0" fontId="0" fillId="0" borderId="1" xfId="0" applyFont="1" applyFill="1" applyBorder="1" applyAlignment="1">
      <alignment horizontal="left" wrapText="1"/>
    </xf>
    <xf numFmtId="0" fontId="0" fillId="0" borderId="1" xfId="0" applyFont="1" applyFill="1" applyBorder="1" applyAlignment="1">
      <alignment horizontal="center" vertical="center" wrapText="1"/>
    </xf>
    <xf numFmtId="0" fontId="3" fillId="0" borderId="0" xfId="0" applyFont="1"/>
    <xf numFmtId="0" fontId="0" fillId="0" borderId="0" xfId="0" applyAlignment="1">
      <alignment vertical="top"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0" xfId="0" applyFont="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0" fillId="0" borderId="11" xfId="0" applyBorder="1" applyAlignment="1">
      <alignment horizontal="center" wrapText="1"/>
    </xf>
    <xf numFmtId="0" fontId="3" fillId="0" borderId="10" xfId="0" applyFont="1" applyBorder="1" applyAlignment="1">
      <alignment horizontal="center"/>
    </xf>
    <xf numFmtId="0" fontId="0" fillId="0" borderId="6" xfId="0" applyBorder="1" applyAlignment="1">
      <alignment horizontal="center" wrapText="1"/>
    </xf>
    <xf numFmtId="0" fontId="0" fillId="0" borderId="10" xfId="0" applyBorder="1" applyAlignment="1">
      <alignment horizont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wrapText="1"/>
    </xf>
    <xf numFmtId="0" fontId="3" fillId="0" borderId="0" xfId="0" applyFont="1" applyAlignment="1">
      <alignment horizontal="center"/>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1" fontId="0" fillId="0" borderId="2" xfId="0" applyNumberFormat="1" applyFill="1" applyBorder="1" applyAlignment="1">
      <alignment horizontal="center" vertical="center"/>
    </xf>
    <xf numFmtId="1" fontId="0" fillId="0" borderId="3" xfId="0" applyNumberForma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5" fillId="0" borderId="0" xfId="0" applyFont="1" applyAlignment="1">
      <alignment horizont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5" fillId="0" borderId="10" xfId="0" applyFont="1" applyBorder="1" applyAlignment="1">
      <alignment horizontal="center"/>
    </xf>
    <xf numFmtId="0" fontId="3" fillId="0" borderId="1" xfId="0" applyFont="1" applyBorder="1" applyAlignment="1">
      <alignment horizontal="center" wrapText="1"/>
    </xf>
    <xf numFmtId="0" fontId="0" fillId="0" borderId="1" xfId="0" applyFill="1" applyBorder="1" applyAlignment="1">
      <alignment horizontal="center" wrapText="1"/>
    </xf>
    <xf numFmtId="0" fontId="0" fillId="0" borderId="1" xfId="0" applyBorder="1" applyAlignment="1">
      <alignment vertical="top" wrapText="1"/>
    </xf>
    <xf numFmtId="0" fontId="0" fillId="0" borderId="0" xfId="0" applyAlignment="1">
      <alignment horizontal="center"/>
    </xf>
    <xf numFmtId="0" fontId="3" fillId="0" borderId="10" xfId="0" applyFont="1" applyBorder="1" applyAlignment="1">
      <alignment horizontal="center" vertical="top" wrapText="1"/>
    </xf>
    <xf numFmtId="0" fontId="10"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 Id="rId5" Type="http://schemas.openxmlformats.org/officeDocument/2006/relationships/image" Target="../media/image8.emf"/><Relationship Id="rId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1</xdr:col>
      <xdr:colOff>247650</xdr:colOff>
      <xdr:row>151</xdr:row>
      <xdr:rowOff>66675</xdr:rowOff>
    </xdr:from>
    <xdr:to>
      <xdr:col>1</xdr:col>
      <xdr:colOff>3686175</xdr:colOff>
      <xdr:row>163</xdr:row>
      <xdr:rowOff>145710</xdr:rowOff>
    </xdr:to>
    <xdr:grpSp>
      <xdr:nvGrpSpPr>
        <xdr:cNvPr id="7" name="Group 6"/>
        <xdr:cNvGrpSpPr/>
      </xdr:nvGrpSpPr>
      <xdr:grpSpPr>
        <a:xfrm>
          <a:off x="857250" y="28908375"/>
          <a:ext cx="3438525" cy="2365035"/>
          <a:chOff x="857250" y="19192875"/>
          <a:chExt cx="3438525" cy="2365035"/>
        </a:xfrm>
      </xdr:grpSpPr>
      <xdr:sp macro="" textlink="">
        <xdr:nvSpPr>
          <xdr:cNvPr id="3" name="Rectangle 2"/>
          <xdr:cNvSpPr/>
        </xdr:nvSpPr>
        <xdr:spPr>
          <a:xfrm>
            <a:off x="857250" y="19192875"/>
            <a:ext cx="3438525" cy="2352675"/>
          </a:xfrm>
          <a:prstGeom prst="rect">
            <a:avLst/>
          </a:prstGeom>
          <a:blipFill>
            <a:blip xmlns:r="http://schemas.openxmlformats.org/officeDocument/2006/relationships" r:embed="rId1"/>
            <a:tile tx="0" ty="0" sx="100000" sy="100000" flip="none" algn="tl"/>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66775" y="19211926"/>
            <a:ext cx="3390900" cy="234598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9525</xdr:colOff>
      <xdr:row>173</xdr:row>
      <xdr:rowOff>0</xdr:rowOff>
    </xdr:from>
    <xdr:to>
      <xdr:col>1</xdr:col>
      <xdr:colOff>3762375</xdr:colOff>
      <xdr:row>186</xdr:row>
      <xdr:rowOff>76200</xdr:rowOff>
    </xdr:to>
    <xdr:grpSp>
      <xdr:nvGrpSpPr>
        <xdr:cNvPr id="6" name="Group 5"/>
        <xdr:cNvGrpSpPr/>
      </xdr:nvGrpSpPr>
      <xdr:grpSpPr>
        <a:xfrm>
          <a:off x="619125" y="33032700"/>
          <a:ext cx="3752850" cy="2552700"/>
          <a:chOff x="619125" y="23317200"/>
          <a:chExt cx="3752850" cy="2552700"/>
        </a:xfrm>
      </xdr:grpSpPr>
      <xdr:sp macro="" textlink="">
        <xdr:nvSpPr>
          <xdr:cNvPr id="5" name="Rectangle 4"/>
          <xdr:cNvSpPr/>
        </xdr:nvSpPr>
        <xdr:spPr>
          <a:xfrm>
            <a:off x="628650" y="23317200"/>
            <a:ext cx="3743325" cy="2552700"/>
          </a:xfrm>
          <a:prstGeom prst="rect">
            <a:avLst/>
          </a:prstGeom>
          <a:blipFill>
            <a:blip xmlns:r="http://schemas.openxmlformats.org/officeDocument/2006/relationships" r:embed="rId1"/>
            <a:tile tx="0" ty="0" sx="100000" sy="100000" flip="none" algn="tl"/>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19125" y="23393402"/>
            <a:ext cx="3648075" cy="247649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247650</xdr:colOff>
      <xdr:row>151</xdr:row>
      <xdr:rowOff>66675</xdr:rowOff>
    </xdr:from>
    <xdr:to>
      <xdr:col>1</xdr:col>
      <xdr:colOff>3686175</xdr:colOff>
      <xdr:row>163</xdr:row>
      <xdr:rowOff>145710</xdr:rowOff>
    </xdr:to>
    <xdr:grpSp>
      <xdr:nvGrpSpPr>
        <xdr:cNvPr id="8" name="Group 7"/>
        <xdr:cNvGrpSpPr/>
      </xdr:nvGrpSpPr>
      <xdr:grpSpPr>
        <a:xfrm>
          <a:off x="857250" y="28908375"/>
          <a:ext cx="3438525" cy="2365035"/>
          <a:chOff x="857250" y="19192875"/>
          <a:chExt cx="3438525" cy="2365035"/>
        </a:xfrm>
      </xdr:grpSpPr>
      <xdr:sp macro="" textlink="">
        <xdr:nvSpPr>
          <xdr:cNvPr id="9" name="Rectangle 8"/>
          <xdr:cNvSpPr/>
        </xdr:nvSpPr>
        <xdr:spPr>
          <a:xfrm>
            <a:off x="857250" y="19192875"/>
            <a:ext cx="3438525" cy="2352675"/>
          </a:xfrm>
          <a:prstGeom prst="rect">
            <a:avLst/>
          </a:prstGeom>
          <a:blipFill>
            <a:blip xmlns:r="http://schemas.openxmlformats.org/officeDocument/2006/relationships" r:embed="rId1"/>
            <a:tile tx="0" ty="0" sx="100000" sy="100000" flip="none" algn="tl"/>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 name="Picture 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66775" y="19211926"/>
            <a:ext cx="3390900" cy="234598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9525</xdr:colOff>
      <xdr:row>173</xdr:row>
      <xdr:rowOff>0</xdr:rowOff>
    </xdr:from>
    <xdr:to>
      <xdr:col>1</xdr:col>
      <xdr:colOff>3762375</xdr:colOff>
      <xdr:row>186</xdr:row>
      <xdr:rowOff>76200</xdr:rowOff>
    </xdr:to>
    <xdr:grpSp>
      <xdr:nvGrpSpPr>
        <xdr:cNvPr id="11" name="Group 10"/>
        <xdr:cNvGrpSpPr/>
      </xdr:nvGrpSpPr>
      <xdr:grpSpPr>
        <a:xfrm>
          <a:off x="619125" y="33032700"/>
          <a:ext cx="3752850" cy="2552700"/>
          <a:chOff x="619125" y="23317200"/>
          <a:chExt cx="3752850" cy="2552700"/>
        </a:xfrm>
      </xdr:grpSpPr>
      <xdr:sp macro="" textlink="">
        <xdr:nvSpPr>
          <xdr:cNvPr id="12" name="Rectangle 11"/>
          <xdr:cNvSpPr/>
        </xdr:nvSpPr>
        <xdr:spPr>
          <a:xfrm>
            <a:off x="628650" y="23317200"/>
            <a:ext cx="3743325" cy="2552700"/>
          </a:xfrm>
          <a:prstGeom prst="rect">
            <a:avLst/>
          </a:prstGeom>
          <a:blipFill>
            <a:blip xmlns:r="http://schemas.openxmlformats.org/officeDocument/2006/relationships" r:embed="rId1"/>
            <a:tile tx="0" ty="0" sx="100000" sy="100000" flip="none" algn="tl"/>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 name="Picture 1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19125" y="23393402"/>
            <a:ext cx="3648075" cy="247649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19</xdr:col>
      <xdr:colOff>180975</xdr:colOff>
      <xdr:row>24</xdr:row>
      <xdr:rowOff>114300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11153775" cy="430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19</xdr:col>
      <xdr:colOff>104775</xdr:colOff>
      <xdr:row>44</xdr:row>
      <xdr:rowOff>9525</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953000"/>
          <a:ext cx="11077575"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19</xdr:col>
      <xdr:colOff>142875</xdr:colOff>
      <xdr:row>56</xdr:row>
      <xdr:rowOff>161925</xdr:rowOff>
    </xdr:to>
    <xdr:pic>
      <xdr:nvPicPr>
        <xdr:cNvPr id="12" name="Picture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72500"/>
          <a:ext cx="11115675"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18</xdr:col>
      <xdr:colOff>600075</xdr:colOff>
      <xdr:row>89</xdr:row>
      <xdr:rowOff>9525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1049000"/>
          <a:ext cx="10963275" cy="591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18</xdr:col>
      <xdr:colOff>561975</xdr:colOff>
      <xdr:row>100</xdr:row>
      <xdr:rowOff>66675</xdr:rowOff>
    </xdr:to>
    <xdr:pic>
      <xdr:nvPicPr>
        <xdr:cNvPr id="14" name="Picture 1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7145000"/>
          <a:ext cx="10925175" cy="197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309"/>
  <sheetViews>
    <sheetView tabSelected="1" workbookViewId="0">
      <selection activeCell="A2" sqref="A2"/>
    </sheetView>
  </sheetViews>
  <sheetFormatPr defaultRowHeight="15" x14ac:dyDescent="0.25"/>
  <cols>
    <col min="2" max="2" width="57.85546875" bestFit="1" customWidth="1"/>
    <col min="3" max="3" width="17.28515625" customWidth="1"/>
    <col min="4" max="4" width="14.28515625" customWidth="1"/>
    <col min="5" max="5" width="9" bestFit="1" customWidth="1"/>
    <col min="6" max="6" width="14.28515625" bestFit="1" customWidth="1"/>
    <col min="7" max="7" width="10.5703125" bestFit="1" customWidth="1"/>
    <col min="8" max="8" width="8.28515625" bestFit="1" customWidth="1"/>
    <col min="9" max="9" width="9.42578125" bestFit="1" customWidth="1"/>
    <col min="10" max="10" width="9.5703125" bestFit="1" customWidth="1"/>
  </cols>
  <sheetData>
    <row r="2" spans="2:13" ht="21" x14ac:dyDescent="0.35">
      <c r="B2" s="84" t="s">
        <v>110</v>
      </c>
      <c r="C2" s="84"/>
      <c r="D2" s="84"/>
      <c r="E2" s="84"/>
      <c r="F2" s="84"/>
      <c r="G2" s="84"/>
      <c r="H2" s="84"/>
      <c r="I2" s="84"/>
      <c r="J2" s="84"/>
      <c r="K2" s="20"/>
      <c r="L2" s="20"/>
      <c r="M2" s="20"/>
    </row>
    <row r="4" spans="2:13" ht="15" customHeight="1" x14ac:dyDescent="0.25">
      <c r="B4" s="48" t="s">
        <v>307</v>
      </c>
      <c r="C4" s="48"/>
      <c r="D4" s="48"/>
      <c r="E4" s="48"/>
      <c r="F4" s="48"/>
      <c r="G4" s="48"/>
      <c r="H4" s="48"/>
      <c r="I4" s="48"/>
      <c r="J4" s="48"/>
    </row>
    <row r="5" spans="2:13" x14ac:dyDescent="0.25">
      <c r="B5" s="48"/>
      <c r="C5" s="48"/>
      <c r="D5" s="48"/>
      <c r="E5" s="48"/>
      <c r="F5" s="48"/>
      <c r="G5" s="48"/>
      <c r="H5" s="48"/>
      <c r="I5" s="48"/>
      <c r="J5" s="48"/>
    </row>
    <row r="6" spans="2:13" x14ac:dyDescent="0.25">
      <c r="B6" s="48"/>
      <c r="C6" s="48"/>
      <c r="D6" s="48"/>
      <c r="E6" s="48"/>
      <c r="F6" s="48"/>
      <c r="G6" s="48"/>
      <c r="H6" s="48"/>
      <c r="I6" s="48"/>
      <c r="J6" s="48"/>
    </row>
    <row r="7" spans="2:13" x14ac:dyDescent="0.25">
      <c r="B7" s="48"/>
      <c r="C7" s="48"/>
      <c r="D7" s="48"/>
      <c r="E7" s="48"/>
      <c r="F7" s="48"/>
      <c r="G7" s="48"/>
      <c r="H7" s="48"/>
      <c r="I7" s="48"/>
      <c r="J7" s="48"/>
    </row>
    <row r="8" spans="2:13" x14ac:dyDescent="0.25">
      <c r="B8" s="48"/>
      <c r="C8" s="48"/>
      <c r="D8" s="48"/>
      <c r="E8" s="48"/>
      <c r="F8" s="48"/>
      <c r="G8" s="48"/>
      <c r="H8" s="48"/>
      <c r="I8" s="48"/>
      <c r="J8" s="48"/>
    </row>
    <row r="9" spans="2:13" x14ac:dyDescent="0.25">
      <c r="B9" s="48"/>
      <c r="C9" s="48"/>
      <c r="D9" s="48"/>
      <c r="E9" s="48"/>
      <c r="F9" s="48"/>
      <c r="G9" s="48"/>
      <c r="H9" s="48"/>
      <c r="I9" s="48"/>
      <c r="J9" s="48"/>
    </row>
    <row r="10" spans="2:13" x14ac:dyDescent="0.25">
      <c r="B10" s="48"/>
      <c r="C10" s="48"/>
      <c r="D10" s="48"/>
      <c r="E10" s="48"/>
      <c r="F10" s="48"/>
      <c r="G10" s="48"/>
      <c r="H10" s="48"/>
      <c r="I10" s="48"/>
      <c r="J10" s="48"/>
    </row>
    <row r="12" spans="2:13" x14ac:dyDescent="0.25">
      <c r="B12" t="s">
        <v>113</v>
      </c>
    </row>
    <row r="13" spans="2:13" x14ac:dyDescent="0.25">
      <c r="B13" s="48" t="s">
        <v>114</v>
      </c>
      <c r="C13" s="48"/>
      <c r="D13" s="48"/>
      <c r="E13" s="48"/>
      <c r="F13" s="48"/>
      <c r="G13" s="48"/>
      <c r="H13" s="48"/>
      <c r="I13" s="48"/>
      <c r="J13" s="48"/>
    </row>
    <row r="14" spans="2:13" x14ac:dyDescent="0.25">
      <c r="B14" s="48"/>
      <c r="C14" s="48"/>
      <c r="D14" s="48"/>
      <c r="E14" s="48"/>
      <c r="F14" s="48"/>
      <c r="G14" s="48"/>
      <c r="H14" s="48"/>
      <c r="I14" s="48"/>
      <c r="J14" s="48"/>
    </row>
    <row r="15" spans="2:13" x14ac:dyDescent="0.25">
      <c r="B15" s="48"/>
      <c r="C15" s="48"/>
      <c r="D15" s="48"/>
      <c r="E15" s="48"/>
      <c r="F15" s="48"/>
      <c r="G15" s="48"/>
      <c r="H15" s="48"/>
      <c r="I15" s="48"/>
      <c r="J15" s="48"/>
    </row>
    <row r="16" spans="2:13" x14ac:dyDescent="0.25">
      <c r="B16" s="48"/>
      <c r="C16" s="48"/>
      <c r="D16" s="48"/>
      <c r="E16" s="48"/>
      <c r="F16" s="48"/>
      <c r="G16" s="48"/>
      <c r="H16" s="48"/>
      <c r="I16" s="48"/>
      <c r="J16" s="48"/>
    </row>
    <row r="17" spans="2:10" x14ac:dyDescent="0.25">
      <c r="B17" s="48"/>
      <c r="C17" s="48"/>
      <c r="D17" s="48"/>
      <c r="E17" s="48"/>
      <c r="F17" s="48"/>
      <c r="G17" s="48"/>
      <c r="H17" s="48"/>
      <c r="I17" s="48"/>
      <c r="J17" s="48"/>
    </row>
    <row r="19" spans="2:10" x14ac:dyDescent="0.25">
      <c r="B19" s="47" t="s">
        <v>115</v>
      </c>
    </row>
    <row r="20" spans="2:10" ht="15" customHeight="1" x14ac:dyDescent="0.25">
      <c r="B20" s="48" t="s">
        <v>308</v>
      </c>
      <c r="C20" s="48"/>
      <c r="D20" s="48"/>
      <c r="E20" s="48"/>
      <c r="F20" s="48"/>
      <c r="G20" s="48"/>
      <c r="H20" s="48"/>
      <c r="I20" s="48"/>
      <c r="J20" s="48"/>
    </row>
    <row r="21" spans="2:10" x14ac:dyDescent="0.25">
      <c r="B21" s="48"/>
      <c r="C21" s="48"/>
      <c r="D21" s="48"/>
      <c r="E21" s="48"/>
      <c r="F21" s="48"/>
      <c r="G21" s="48"/>
      <c r="H21" s="48"/>
      <c r="I21" s="48"/>
      <c r="J21" s="48"/>
    </row>
    <row r="22" spans="2:10" x14ac:dyDescent="0.25">
      <c r="B22" s="48"/>
      <c r="C22" s="48"/>
      <c r="D22" s="48"/>
      <c r="E22" s="48"/>
      <c r="F22" s="48"/>
      <c r="G22" s="48"/>
      <c r="H22" s="48"/>
      <c r="I22" s="48"/>
      <c r="J22" s="48"/>
    </row>
    <row r="23" spans="2:10" x14ac:dyDescent="0.25">
      <c r="B23" s="48"/>
      <c r="C23" s="48"/>
      <c r="D23" s="48"/>
      <c r="E23" s="48"/>
      <c r="F23" s="48"/>
      <c r="G23" s="48"/>
      <c r="H23" s="48"/>
      <c r="I23" s="48"/>
      <c r="J23" s="48"/>
    </row>
    <row r="24" spans="2:10" x14ac:dyDescent="0.25">
      <c r="B24" s="48"/>
      <c r="C24" s="48"/>
      <c r="D24" s="48"/>
      <c r="E24" s="48"/>
      <c r="F24" s="48"/>
      <c r="G24" s="48"/>
      <c r="H24" s="48"/>
      <c r="I24" s="48"/>
      <c r="J24" s="48"/>
    </row>
    <row r="25" spans="2:10" x14ac:dyDescent="0.25">
      <c r="B25" s="48"/>
      <c r="C25" s="48"/>
      <c r="D25" s="48"/>
      <c r="E25" s="48"/>
      <c r="F25" s="48"/>
      <c r="G25" s="48"/>
      <c r="H25" s="48"/>
      <c r="I25" s="48"/>
      <c r="J25" s="48"/>
    </row>
    <row r="26" spans="2:10" x14ac:dyDescent="0.25">
      <c r="B26" s="48"/>
      <c r="C26" s="48"/>
      <c r="D26" s="48"/>
      <c r="E26" s="48"/>
      <c r="F26" s="48"/>
      <c r="G26" s="48"/>
      <c r="H26" s="48"/>
      <c r="I26" s="48"/>
      <c r="J26" s="48"/>
    </row>
    <row r="27" spans="2:10" ht="15" customHeight="1" x14ac:dyDescent="0.25">
      <c r="B27" s="48"/>
      <c r="C27" s="48"/>
      <c r="D27" s="48"/>
      <c r="E27" s="48"/>
      <c r="F27" s="48"/>
      <c r="G27" s="48"/>
      <c r="H27" s="48"/>
      <c r="I27" s="48"/>
      <c r="J27" s="48"/>
    </row>
    <row r="28" spans="2:10" x14ac:dyDescent="0.25">
      <c r="B28" s="48"/>
      <c r="C28" s="48"/>
      <c r="D28" s="48"/>
      <c r="E28" s="48"/>
      <c r="F28" s="48"/>
      <c r="G28" s="48"/>
      <c r="H28" s="48"/>
      <c r="I28" s="48"/>
      <c r="J28" s="48"/>
    </row>
    <row r="29" spans="2:10" x14ac:dyDescent="0.25">
      <c r="B29" s="32"/>
      <c r="C29" s="32"/>
      <c r="D29" s="32"/>
      <c r="E29" s="32"/>
      <c r="F29" s="32"/>
      <c r="G29" s="32"/>
      <c r="H29" s="32"/>
      <c r="I29" s="32"/>
      <c r="J29" s="32"/>
    </row>
    <row r="30" spans="2:10" x14ac:dyDescent="0.25">
      <c r="B30" s="33" t="s">
        <v>212</v>
      </c>
      <c r="C30" s="33" t="s">
        <v>213</v>
      </c>
      <c r="D30" s="33" t="s">
        <v>119</v>
      </c>
      <c r="E30" s="32"/>
      <c r="F30" s="32"/>
      <c r="G30" s="32"/>
      <c r="H30" s="32"/>
      <c r="I30" s="32"/>
      <c r="J30" s="32"/>
    </row>
    <row r="31" spans="2:10" ht="15" customHeight="1" x14ac:dyDescent="0.25">
      <c r="B31" s="49" t="s">
        <v>309</v>
      </c>
      <c r="C31" s="50"/>
      <c r="D31" s="51"/>
      <c r="E31" s="32"/>
      <c r="F31" s="32"/>
      <c r="G31" s="32"/>
      <c r="H31" s="32"/>
      <c r="I31" s="32"/>
      <c r="J31" s="32"/>
    </row>
    <row r="32" spans="2:10" x14ac:dyDescent="0.25">
      <c r="B32" s="43" t="s">
        <v>214</v>
      </c>
      <c r="C32" s="40" t="s">
        <v>215</v>
      </c>
      <c r="D32" s="40" t="s">
        <v>216</v>
      </c>
      <c r="E32" s="32"/>
      <c r="F32" s="32"/>
      <c r="G32" s="32"/>
      <c r="H32" s="32"/>
      <c r="I32" s="32"/>
      <c r="J32" s="32"/>
    </row>
    <row r="33" spans="2:10" x14ac:dyDescent="0.25">
      <c r="B33" s="43" t="s">
        <v>217</v>
      </c>
      <c r="C33" s="44"/>
      <c r="D33" s="44" t="s">
        <v>218</v>
      </c>
      <c r="E33" s="32"/>
      <c r="F33" s="32"/>
      <c r="G33" s="32"/>
      <c r="H33" s="32"/>
      <c r="I33" s="32"/>
      <c r="J33" s="32"/>
    </row>
    <row r="34" spans="2:10" ht="15" customHeight="1" x14ac:dyDescent="0.25">
      <c r="B34" s="37" t="s">
        <v>219</v>
      </c>
      <c r="C34" s="38" t="s">
        <v>220</v>
      </c>
      <c r="D34" s="44"/>
      <c r="E34" s="32"/>
      <c r="F34" s="32"/>
      <c r="G34" s="32"/>
      <c r="H34" s="32"/>
      <c r="I34" s="32"/>
      <c r="J34" s="32"/>
    </row>
    <row r="35" spans="2:10" x14ac:dyDescent="0.25">
      <c r="B35" s="43" t="s">
        <v>221</v>
      </c>
      <c r="C35" s="40" t="s">
        <v>222</v>
      </c>
      <c r="D35" s="40" t="s">
        <v>223</v>
      </c>
      <c r="E35" s="32"/>
      <c r="F35" s="32"/>
      <c r="G35" s="32"/>
      <c r="H35" s="32"/>
      <c r="I35" s="32"/>
      <c r="J35" s="32"/>
    </row>
    <row r="36" spans="2:10" x14ac:dyDescent="0.25">
      <c r="B36" s="43" t="s">
        <v>224</v>
      </c>
      <c r="C36" s="40" t="s">
        <v>222</v>
      </c>
      <c r="D36" s="44"/>
      <c r="E36" s="32"/>
      <c r="F36" s="32"/>
      <c r="G36" s="32"/>
      <c r="H36" s="32"/>
      <c r="I36" s="32"/>
      <c r="J36" s="32"/>
    </row>
    <row r="37" spans="2:10" x14ac:dyDescent="0.25">
      <c r="B37" s="43" t="s">
        <v>225</v>
      </c>
      <c r="C37" s="44"/>
      <c r="D37" s="40" t="s">
        <v>223</v>
      </c>
      <c r="E37" s="32"/>
      <c r="F37" s="32"/>
      <c r="G37" s="32"/>
      <c r="H37" s="32"/>
      <c r="I37" s="32"/>
      <c r="J37" s="32"/>
    </row>
    <row r="38" spans="2:10" x14ac:dyDescent="0.25">
      <c r="B38" s="43" t="s">
        <v>226</v>
      </c>
      <c r="C38" s="40" t="s">
        <v>227</v>
      </c>
      <c r="D38" s="40" t="s">
        <v>223</v>
      </c>
      <c r="E38" s="32"/>
      <c r="F38" s="32"/>
      <c r="G38" s="32"/>
      <c r="H38" s="32"/>
      <c r="I38" s="32"/>
      <c r="J38" s="32"/>
    </row>
    <row r="39" spans="2:10" x14ac:dyDescent="0.25">
      <c r="B39" s="43" t="s">
        <v>228</v>
      </c>
      <c r="C39" s="44" t="s">
        <v>229</v>
      </c>
      <c r="D39" s="44"/>
      <c r="E39" s="32"/>
      <c r="F39" s="32"/>
      <c r="G39" s="32"/>
      <c r="H39" s="32"/>
      <c r="I39" s="32"/>
      <c r="J39" s="32"/>
    </row>
    <row r="40" spans="2:10" x14ac:dyDescent="0.25">
      <c r="B40" s="43" t="s">
        <v>230</v>
      </c>
      <c r="C40" s="40" t="s">
        <v>231</v>
      </c>
      <c r="D40" s="44" t="s">
        <v>232</v>
      </c>
      <c r="E40" s="32"/>
      <c r="F40" s="32"/>
      <c r="G40" s="32"/>
      <c r="H40" s="32"/>
      <c r="I40" s="32"/>
      <c r="J40" s="32"/>
    </row>
    <row r="41" spans="2:10" x14ac:dyDescent="0.25">
      <c r="B41" s="39" t="s">
        <v>233</v>
      </c>
      <c r="C41" s="44" t="s">
        <v>234</v>
      </c>
      <c r="D41" s="40" t="s">
        <v>232</v>
      </c>
      <c r="E41" s="32"/>
      <c r="F41" s="32"/>
      <c r="G41" s="32"/>
      <c r="H41" s="32"/>
      <c r="I41" s="32"/>
      <c r="J41" s="32"/>
    </row>
    <row r="42" spans="2:10" x14ac:dyDescent="0.25">
      <c r="B42" s="45" t="s">
        <v>235</v>
      </c>
      <c r="C42" s="44" t="s">
        <v>236</v>
      </c>
      <c r="D42" s="44" t="s">
        <v>232</v>
      </c>
      <c r="E42" s="32"/>
      <c r="F42" s="32"/>
      <c r="G42" s="32"/>
      <c r="H42" s="32"/>
      <c r="I42" s="32"/>
      <c r="J42" s="32"/>
    </row>
    <row r="43" spans="2:10" ht="15" customHeight="1" x14ac:dyDescent="0.25">
      <c r="B43" s="43" t="s">
        <v>237</v>
      </c>
      <c r="C43" s="46"/>
      <c r="D43" s="40" t="s">
        <v>238</v>
      </c>
      <c r="E43" s="32"/>
      <c r="F43" s="32"/>
      <c r="G43" s="32"/>
      <c r="H43" s="32"/>
      <c r="I43" s="32"/>
      <c r="J43" s="32"/>
    </row>
    <row r="44" spans="2:10" x14ac:dyDescent="0.25">
      <c r="B44" s="37" t="s">
        <v>239</v>
      </c>
      <c r="C44" s="44" t="s">
        <v>240</v>
      </c>
      <c r="D44" s="40" t="s">
        <v>232</v>
      </c>
      <c r="E44" s="32"/>
      <c r="F44" s="32"/>
      <c r="G44" s="32"/>
      <c r="H44" s="32"/>
      <c r="I44" s="32"/>
      <c r="J44" s="32"/>
    </row>
    <row r="45" spans="2:10" x14ac:dyDescent="0.25">
      <c r="B45" s="37" t="s">
        <v>241</v>
      </c>
      <c r="C45" s="44" t="s">
        <v>242</v>
      </c>
      <c r="D45" s="40" t="s">
        <v>232</v>
      </c>
      <c r="E45" s="32"/>
      <c r="F45" s="32"/>
      <c r="G45" s="32"/>
      <c r="H45" s="32"/>
      <c r="I45" s="32"/>
      <c r="J45" s="32"/>
    </row>
    <row r="46" spans="2:10" x14ac:dyDescent="0.25">
      <c r="B46" s="43" t="s">
        <v>243</v>
      </c>
      <c r="C46" s="44"/>
      <c r="D46" s="44" t="s">
        <v>223</v>
      </c>
      <c r="E46" s="32"/>
      <c r="F46" s="32"/>
      <c r="G46" s="32"/>
      <c r="H46" s="32"/>
      <c r="I46" s="32"/>
      <c r="J46" s="32"/>
    </row>
    <row r="47" spans="2:10" x14ac:dyDescent="0.25">
      <c r="B47" s="45" t="s">
        <v>244</v>
      </c>
      <c r="C47" s="44"/>
      <c r="D47" s="44"/>
      <c r="E47" s="32"/>
      <c r="F47" s="32"/>
      <c r="G47" s="32"/>
      <c r="H47" s="32"/>
      <c r="I47" s="32"/>
      <c r="J47" s="32"/>
    </row>
    <row r="48" spans="2:10" x14ac:dyDescent="0.25">
      <c r="B48" s="43" t="s">
        <v>245</v>
      </c>
      <c r="C48" s="40" t="s">
        <v>246</v>
      </c>
      <c r="D48" s="40" t="s">
        <v>232</v>
      </c>
      <c r="E48" s="32"/>
      <c r="F48" s="32"/>
      <c r="G48" s="32"/>
      <c r="H48" s="32"/>
      <c r="I48" s="32"/>
      <c r="J48" s="32"/>
    </row>
    <row r="49" spans="2:10" x14ac:dyDescent="0.25">
      <c r="B49" s="37" t="s">
        <v>247</v>
      </c>
      <c r="C49" s="46" t="s">
        <v>248</v>
      </c>
      <c r="D49" s="44"/>
      <c r="E49" s="32"/>
      <c r="F49" s="32"/>
      <c r="G49" s="32"/>
      <c r="H49" s="32"/>
      <c r="I49" s="32"/>
      <c r="J49" s="32"/>
    </row>
    <row r="50" spans="2:10" x14ac:dyDescent="0.25">
      <c r="B50" s="37" t="s">
        <v>249</v>
      </c>
      <c r="C50" s="46" t="s">
        <v>250</v>
      </c>
      <c r="D50" s="44"/>
      <c r="E50" s="32"/>
      <c r="F50" s="32"/>
      <c r="G50" s="32"/>
      <c r="H50" s="32"/>
      <c r="I50" s="32"/>
      <c r="J50" s="32"/>
    </row>
    <row r="51" spans="2:10" x14ac:dyDescent="0.25">
      <c r="B51" s="43" t="s">
        <v>251</v>
      </c>
      <c r="C51" s="40" t="s">
        <v>252</v>
      </c>
      <c r="D51" s="44"/>
      <c r="E51" s="32"/>
      <c r="F51" s="32"/>
      <c r="G51" s="32"/>
      <c r="H51" s="32"/>
      <c r="I51" s="32"/>
      <c r="J51" s="32"/>
    </row>
    <row r="52" spans="2:10" x14ac:dyDescent="0.25">
      <c r="B52" s="37" t="s">
        <v>253</v>
      </c>
      <c r="C52" s="44" t="s">
        <v>254</v>
      </c>
      <c r="D52" s="44" t="s">
        <v>255</v>
      </c>
      <c r="E52" s="32"/>
      <c r="F52" s="32"/>
      <c r="G52" s="32"/>
      <c r="H52" s="32"/>
      <c r="I52" s="32"/>
      <c r="J52" s="32"/>
    </row>
    <row r="53" spans="2:10" ht="15" customHeight="1" x14ac:dyDescent="0.25">
      <c r="B53" s="45" t="s">
        <v>256</v>
      </c>
      <c r="C53" s="44"/>
      <c r="D53" s="44" t="s">
        <v>232</v>
      </c>
      <c r="E53" s="32"/>
      <c r="F53" s="32"/>
      <c r="G53" s="32"/>
      <c r="H53" s="32"/>
      <c r="I53" s="32"/>
      <c r="J53" s="32"/>
    </row>
    <row r="54" spans="2:10" x14ac:dyDescent="0.25">
      <c r="B54" s="45" t="s">
        <v>257</v>
      </c>
      <c r="C54" s="44" t="s">
        <v>258</v>
      </c>
      <c r="D54" s="44" t="s">
        <v>232</v>
      </c>
      <c r="E54" s="32"/>
      <c r="F54" s="32"/>
      <c r="G54" s="32"/>
      <c r="H54" s="32"/>
      <c r="I54" s="32"/>
      <c r="J54" s="32"/>
    </row>
    <row r="55" spans="2:10" x14ac:dyDescent="0.25">
      <c r="B55" s="43" t="s">
        <v>259</v>
      </c>
      <c r="C55" s="44"/>
      <c r="D55" s="44"/>
      <c r="E55" s="32"/>
      <c r="F55" s="32"/>
      <c r="G55" s="32"/>
      <c r="H55" s="32"/>
      <c r="I55" s="32"/>
      <c r="J55" s="32"/>
    </row>
    <row r="56" spans="2:10" x14ac:dyDescent="0.25">
      <c r="B56" s="43" t="s">
        <v>260</v>
      </c>
      <c r="C56" s="44"/>
      <c r="D56" s="44"/>
      <c r="E56" s="32"/>
      <c r="F56" s="32"/>
      <c r="G56" s="32"/>
      <c r="H56" s="32"/>
      <c r="I56" s="32"/>
      <c r="J56" s="32"/>
    </row>
    <row r="57" spans="2:10" x14ac:dyDescent="0.25">
      <c r="B57" s="45" t="s">
        <v>261</v>
      </c>
      <c r="C57" s="44"/>
      <c r="D57" s="44"/>
      <c r="E57" s="32"/>
      <c r="F57" s="32"/>
      <c r="G57" s="32"/>
      <c r="H57" s="32"/>
      <c r="I57" s="32"/>
      <c r="J57" s="32"/>
    </row>
    <row r="58" spans="2:10" x14ac:dyDescent="0.25">
      <c r="B58" s="43" t="s">
        <v>262</v>
      </c>
      <c r="C58" s="40" t="s">
        <v>263</v>
      </c>
      <c r="D58" s="44" t="s">
        <v>232</v>
      </c>
      <c r="E58" s="32"/>
      <c r="F58" s="32"/>
      <c r="G58" s="32"/>
      <c r="H58" s="32"/>
      <c r="I58" s="32"/>
      <c r="J58" s="32"/>
    </row>
    <row r="59" spans="2:10" x14ac:dyDescent="0.25">
      <c r="B59" s="43" t="s">
        <v>264</v>
      </c>
      <c r="C59" s="44" t="s">
        <v>265</v>
      </c>
      <c r="D59" s="44" t="s">
        <v>232</v>
      </c>
      <c r="E59" s="32"/>
      <c r="F59" s="32"/>
      <c r="G59" s="32"/>
      <c r="H59" s="32"/>
      <c r="I59" s="32"/>
      <c r="J59" s="32"/>
    </row>
    <row r="60" spans="2:10" x14ac:dyDescent="0.25">
      <c r="B60" s="43" t="s">
        <v>266</v>
      </c>
      <c r="C60" s="38" t="s">
        <v>267</v>
      </c>
      <c r="D60" s="40" t="s">
        <v>232</v>
      </c>
      <c r="E60" s="32"/>
      <c r="F60" s="32"/>
      <c r="G60" s="32"/>
      <c r="H60" s="32"/>
      <c r="I60" s="32"/>
      <c r="J60" s="32"/>
    </row>
    <row r="61" spans="2:10" x14ac:dyDescent="0.25">
      <c r="B61" s="43" t="s">
        <v>268</v>
      </c>
      <c r="C61" s="44" t="s">
        <v>269</v>
      </c>
      <c r="D61" s="40" t="s">
        <v>232</v>
      </c>
      <c r="E61" s="32"/>
      <c r="F61" s="32"/>
      <c r="G61" s="32"/>
      <c r="H61" s="32"/>
      <c r="I61" s="32"/>
      <c r="J61" s="32"/>
    </row>
    <row r="62" spans="2:10" x14ac:dyDescent="0.25">
      <c r="B62" s="45" t="s">
        <v>270</v>
      </c>
      <c r="C62" s="44" t="s">
        <v>271</v>
      </c>
      <c r="D62" s="44" t="s">
        <v>232</v>
      </c>
      <c r="E62" s="32"/>
      <c r="F62" s="32"/>
      <c r="G62" s="32"/>
      <c r="H62" s="32"/>
      <c r="I62" s="32"/>
      <c r="J62" s="32"/>
    </row>
    <row r="63" spans="2:10" x14ac:dyDescent="0.25">
      <c r="B63" s="43" t="s">
        <v>272</v>
      </c>
      <c r="C63" s="40" t="s">
        <v>273</v>
      </c>
      <c r="D63" s="44" t="s">
        <v>232</v>
      </c>
      <c r="E63" s="32"/>
      <c r="F63" s="32"/>
      <c r="G63" s="32"/>
      <c r="H63" s="32"/>
      <c r="I63" s="32"/>
      <c r="J63" s="32"/>
    </row>
    <row r="64" spans="2:10" x14ac:dyDescent="0.25">
      <c r="B64" s="43" t="s">
        <v>274</v>
      </c>
      <c r="C64" s="44"/>
      <c r="D64" s="44" t="s">
        <v>223</v>
      </c>
      <c r="E64" s="32"/>
      <c r="F64" s="32"/>
      <c r="G64" s="32"/>
      <c r="H64" s="32"/>
      <c r="I64" s="32"/>
      <c r="J64" s="32"/>
    </row>
    <row r="65" spans="2:10" x14ac:dyDescent="0.25">
      <c r="B65" s="43" t="s">
        <v>275</v>
      </c>
      <c r="C65" s="44" t="s">
        <v>276</v>
      </c>
      <c r="D65" s="44" t="s">
        <v>277</v>
      </c>
      <c r="E65" s="32"/>
      <c r="F65" s="32"/>
      <c r="G65" s="32"/>
      <c r="H65" s="32"/>
      <c r="I65" s="32"/>
      <c r="J65" s="32"/>
    </row>
    <row r="66" spans="2:10" x14ac:dyDescent="0.25">
      <c r="B66" s="43" t="s">
        <v>278</v>
      </c>
      <c r="C66" s="40" t="s">
        <v>279</v>
      </c>
      <c r="D66" s="44"/>
      <c r="E66" s="32"/>
      <c r="F66" s="32"/>
      <c r="G66" s="32"/>
      <c r="H66" s="32"/>
      <c r="I66" s="32"/>
      <c r="J66" s="32"/>
    </row>
    <row r="67" spans="2:10" x14ac:dyDescent="0.25">
      <c r="B67" s="43" t="s">
        <v>280</v>
      </c>
      <c r="C67" s="44" t="s">
        <v>281</v>
      </c>
      <c r="D67" s="44" t="s">
        <v>277</v>
      </c>
      <c r="E67" s="32"/>
      <c r="F67" s="32"/>
      <c r="G67" s="32"/>
      <c r="H67" s="32"/>
      <c r="I67" s="32"/>
      <c r="J67" s="32"/>
    </row>
    <row r="68" spans="2:10" x14ac:dyDescent="0.25">
      <c r="B68" s="37" t="s">
        <v>282</v>
      </c>
      <c r="C68" s="38" t="s">
        <v>283</v>
      </c>
      <c r="D68" s="40" t="s">
        <v>232</v>
      </c>
      <c r="E68" s="32"/>
      <c r="F68" s="32"/>
      <c r="G68" s="32"/>
      <c r="H68" s="32"/>
      <c r="I68" s="32"/>
      <c r="J68" s="32"/>
    </row>
    <row r="69" spans="2:10" ht="15" customHeight="1" x14ac:dyDescent="0.25">
      <c r="B69" s="49" t="s">
        <v>310</v>
      </c>
      <c r="C69" s="50"/>
      <c r="D69" s="51"/>
      <c r="E69" s="32"/>
      <c r="F69" s="32"/>
      <c r="G69" s="32"/>
      <c r="H69" s="32"/>
      <c r="I69" s="32"/>
      <c r="J69" s="32"/>
    </row>
    <row r="70" spans="2:10" x14ac:dyDescent="0.25">
      <c r="B70" s="37" t="s">
        <v>300</v>
      </c>
      <c r="C70" s="38"/>
      <c r="D70" s="40"/>
      <c r="E70" s="32"/>
      <c r="F70" s="41"/>
      <c r="G70" s="32"/>
      <c r="H70" s="32"/>
      <c r="I70" s="32"/>
      <c r="J70" s="32"/>
    </row>
    <row r="71" spans="2:10" x14ac:dyDescent="0.25">
      <c r="B71" s="37" t="s">
        <v>301</v>
      </c>
      <c r="C71" s="38"/>
      <c r="D71" s="40"/>
      <c r="E71" s="32"/>
      <c r="F71" s="41"/>
      <c r="G71" s="32"/>
      <c r="H71" s="32"/>
      <c r="I71" s="32"/>
      <c r="J71" s="32"/>
    </row>
    <row r="72" spans="2:10" x14ac:dyDescent="0.25">
      <c r="B72" s="37" t="s">
        <v>302</v>
      </c>
      <c r="C72" s="38"/>
      <c r="D72" s="40"/>
      <c r="E72" s="32"/>
      <c r="F72" s="41"/>
      <c r="G72" s="32"/>
      <c r="H72" s="32"/>
      <c r="I72" s="32"/>
      <c r="J72" s="32"/>
    </row>
    <row r="73" spans="2:10" x14ac:dyDescent="0.25">
      <c r="B73" s="37" t="s">
        <v>303</v>
      </c>
      <c r="C73" s="38"/>
      <c r="D73" s="40"/>
      <c r="E73" s="32"/>
      <c r="F73" s="41"/>
      <c r="G73" s="32"/>
      <c r="H73" s="32"/>
      <c r="I73" s="32"/>
      <c r="J73" s="32"/>
    </row>
    <row r="74" spans="2:10" x14ac:dyDescent="0.25">
      <c r="B74" s="37" t="s">
        <v>304</v>
      </c>
      <c r="C74" s="38"/>
      <c r="D74" s="40"/>
      <c r="E74" s="32"/>
      <c r="F74" s="41"/>
      <c r="G74" s="32"/>
      <c r="H74" s="32"/>
      <c r="I74" s="32"/>
      <c r="J74" s="32"/>
    </row>
    <row r="75" spans="2:10" x14ac:dyDescent="0.25">
      <c r="B75" s="37" t="s">
        <v>291</v>
      </c>
      <c r="C75" s="38" t="s">
        <v>285</v>
      </c>
      <c r="D75" s="40" t="s">
        <v>288</v>
      </c>
      <c r="E75" s="32"/>
      <c r="F75" s="41"/>
      <c r="G75" s="32"/>
      <c r="H75" s="32"/>
      <c r="I75" s="32"/>
      <c r="J75" s="32"/>
    </row>
    <row r="76" spans="2:10" x14ac:dyDescent="0.25">
      <c r="B76" s="37" t="s">
        <v>292</v>
      </c>
      <c r="C76" s="38" t="s">
        <v>286</v>
      </c>
      <c r="D76" s="40" t="s">
        <v>289</v>
      </c>
      <c r="E76" s="32"/>
      <c r="F76" s="42"/>
      <c r="G76" s="32"/>
      <c r="H76" s="32"/>
      <c r="I76" s="32"/>
      <c r="J76" s="32"/>
    </row>
    <row r="77" spans="2:10" x14ac:dyDescent="0.25">
      <c r="B77" s="37" t="s">
        <v>293</v>
      </c>
      <c r="C77" s="38" t="s">
        <v>287</v>
      </c>
      <c r="D77" s="40" t="s">
        <v>288</v>
      </c>
      <c r="E77" s="32"/>
      <c r="F77" s="41"/>
      <c r="G77" s="32"/>
      <c r="H77" s="32"/>
      <c r="I77" s="32"/>
      <c r="J77" s="32"/>
    </row>
    <row r="78" spans="2:10" x14ac:dyDescent="0.25">
      <c r="B78" s="37" t="s">
        <v>294</v>
      </c>
      <c r="C78" s="38">
        <v>280762</v>
      </c>
      <c r="D78" s="40" t="s">
        <v>290</v>
      </c>
      <c r="E78" s="32"/>
      <c r="F78" s="42"/>
      <c r="G78" s="32"/>
      <c r="H78" s="32"/>
      <c r="I78" s="32"/>
      <c r="J78" s="32"/>
    </row>
    <row r="79" spans="2:10" x14ac:dyDescent="0.25">
      <c r="B79" s="37" t="s">
        <v>295</v>
      </c>
      <c r="C79" s="38" t="s">
        <v>284</v>
      </c>
      <c r="D79" s="40" t="s">
        <v>289</v>
      </c>
      <c r="E79" s="32"/>
      <c r="F79" s="42"/>
      <c r="G79" s="32"/>
      <c r="H79" s="32"/>
      <c r="I79" s="32"/>
      <c r="J79" s="32"/>
    </row>
    <row r="80" spans="2:10" x14ac:dyDescent="0.25">
      <c r="B80" s="37" t="s">
        <v>296</v>
      </c>
      <c r="C80" s="38">
        <v>280763</v>
      </c>
      <c r="D80" s="40" t="s">
        <v>290</v>
      </c>
      <c r="E80" s="32"/>
      <c r="F80" s="42"/>
      <c r="G80" s="32"/>
      <c r="H80" s="32"/>
      <c r="I80" s="32"/>
      <c r="J80" s="32"/>
    </row>
    <row r="81" spans="2:10" x14ac:dyDescent="0.25">
      <c r="B81" s="37" t="s">
        <v>297</v>
      </c>
      <c r="C81" s="38">
        <v>280763</v>
      </c>
      <c r="D81" s="40" t="s">
        <v>289</v>
      </c>
      <c r="E81" s="32"/>
      <c r="F81" s="42"/>
      <c r="G81" s="32"/>
      <c r="H81" s="32"/>
      <c r="I81" s="32"/>
      <c r="J81" s="32"/>
    </row>
    <row r="82" spans="2:10" x14ac:dyDescent="0.25">
      <c r="B82" s="37" t="s">
        <v>298</v>
      </c>
      <c r="C82" s="38">
        <v>280764</v>
      </c>
      <c r="D82" s="40" t="s">
        <v>290</v>
      </c>
      <c r="E82" s="32"/>
      <c r="F82" s="42"/>
      <c r="G82" s="32"/>
      <c r="H82" s="32"/>
      <c r="I82" s="32"/>
      <c r="J82" s="32"/>
    </row>
    <row r="83" spans="2:10" x14ac:dyDescent="0.25">
      <c r="B83" s="37" t="s">
        <v>299</v>
      </c>
      <c r="C83" s="38">
        <v>280765</v>
      </c>
      <c r="D83" s="40" t="s">
        <v>290</v>
      </c>
      <c r="E83" s="32"/>
      <c r="F83" s="42"/>
      <c r="G83" s="32"/>
      <c r="H83" s="32"/>
      <c r="I83" s="32"/>
      <c r="J83" s="32"/>
    </row>
    <row r="84" spans="2:10" x14ac:dyDescent="0.25">
      <c r="B84" s="37" t="s">
        <v>305</v>
      </c>
      <c r="C84" s="36"/>
      <c r="D84" s="36"/>
      <c r="E84" s="32"/>
      <c r="G84" s="32"/>
      <c r="H84" s="32"/>
      <c r="I84" s="32"/>
      <c r="J84" s="32"/>
    </row>
    <row r="85" spans="2:10" x14ac:dyDescent="0.25">
      <c r="B85" s="32"/>
      <c r="C85" s="32"/>
      <c r="D85" s="32"/>
      <c r="E85" s="32"/>
      <c r="G85" s="32"/>
      <c r="H85" s="32"/>
      <c r="I85" s="32"/>
      <c r="J85" s="32"/>
    </row>
    <row r="86" spans="2:10" ht="15" customHeight="1" x14ac:dyDescent="0.25">
      <c r="B86" s="48" t="s">
        <v>153</v>
      </c>
      <c r="C86" s="48"/>
      <c r="D86" s="48"/>
      <c r="E86" s="48"/>
      <c r="F86" s="48"/>
      <c r="G86" s="48"/>
      <c r="H86" s="48"/>
      <c r="I86" s="48"/>
      <c r="J86" s="48"/>
    </row>
    <row r="87" spans="2:10" x14ac:dyDescent="0.25">
      <c r="B87" s="48"/>
      <c r="C87" s="48"/>
      <c r="D87" s="48"/>
      <c r="E87" s="48"/>
      <c r="F87" s="48"/>
      <c r="G87" s="48"/>
      <c r="H87" s="48"/>
      <c r="I87" s="48"/>
      <c r="J87" s="48"/>
    </row>
    <row r="88" spans="2:10" ht="15" customHeight="1" x14ac:dyDescent="0.25">
      <c r="B88" s="48"/>
      <c r="C88" s="48"/>
      <c r="D88" s="48"/>
      <c r="E88" s="48"/>
      <c r="F88" s="48"/>
      <c r="G88" s="48"/>
      <c r="H88" s="48"/>
      <c r="I88" s="48"/>
      <c r="J88" s="48"/>
    </row>
    <row r="89" spans="2:10" x14ac:dyDescent="0.25">
      <c r="B89" s="48"/>
      <c r="C89" s="48"/>
      <c r="D89" s="48"/>
      <c r="E89" s="48"/>
      <c r="F89" s="48"/>
      <c r="G89" s="48"/>
      <c r="H89" s="48"/>
      <c r="I89" s="48"/>
      <c r="J89" s="48"/>
    </row>
    <row r="90" spans="2:10" x14ac:dyDescent="0.25">
      <c r="B90" s="48"/>
      <c r="C90" s="48"/>
      <c r="D90" s="48"/>
      <c r="E90" s="48"/>
      <c r="F90" s="48"/>
      <c r="G90" s="48"/>
      <c r="H90" s="48"/>
      <c r="I90" s="48"/>
      <c r="J90" s="48"/>
    </row>
    <row r="91" spans="2:10" x14ac:dyDescent="0.25">
      <c r="B91" s="48"/>
      <c r="C91" s="48"/>
      <c r="D91" s="48"/>
      <c r="E91" s="48"/>
      <c r="F91" s="48"/>
      <c r="G91" s="48"/>
      <c r="H91" s="48"/>
      <c r="I91" s="48"/>
      <c r="J91" s="48"/>
    </row>
    <row r="92" spans="2:10" x14ac:dyDescent="0.25">
      <c r="B92" s="48"/>
      <c r="C92" s="48"/>
      <c r="D92" s="48"/>
      <c r="E92" s="48"/>
      <c r="F92" s="48"/>
      <c r="G92" s="48"/>
      <c r="H92" s="48"/>
      <c r="I92" s="48"/>
      <c r="J92" s="48"/>
    </row>
    <row r="93" spans="2:10" ht="15" customHeight="1" x14ac:dyDescent="0.25">
      <c r="B93" s="48"/>
      <c r="C93" s="48"/>
      <c r="D93" s="48"/>
      <c r="E93" s="48"/>
      <c r="F93" s="48"/>
      <c r="G93" s="48"/>
      <c r="H93" s="48"/>
      <c r="I93" s="48"/>
      <c r="J93" s="48"/>
    </row>
    <row r="95" spans="2:10" x14ac:dyDescent="0.25">
      <c r="B95" s="68" t="s">
        <v>154</v>
      </c>
      <c r="C95" s="68"/>
      <c r="D95" s="68"/>
      <c r="E95" s="68"/>
      <c r="F95" s="68"/>
      <c r="G95" s="68"/>
      <c r="H95" s="68"/>
    </row>
    <row r="96" spans="2:10" ht="15" customHeight="1" x14ac:dyDescent="0.25">
      <c r="B96" s="74" t="s">
        <v>116</v>
      </c>
      <c r="C96" s="74" t="s">
        <v>117</v>
      </c>
      <c r="D96" s="74" t="s">
        <v>2</v>
      </c>
      <c r="E96" s="74" t="s">
        <v>118</v>
      </c>
      <c r="F96" s="74" t="s">
        <v>119</v>
      </c>
      <c r="G96" s="74" t="s">
        <v>120</v>
      </c>
      <c r="H96" s="74"/>
    </row>
    <row r="97" spans="2:8" x14ac:dyDescent="0.25">
      <c r="B97" s="74"/>
      <c r="C97" s="74"/>
      <c r="D97" s="74"/>
      <c r="E97" s="74"/>
      <c r="F97" s="74"/>
      <c r="G97" s="33" t="s">
        <v>121</v>
      </c>
      <c r="H97" s="33" t="s">
        <v>122</v>
      </c>
    </row>
    <row r="98" spans="2:8" x14ac:dyDescent="0.25">
      <c r="B98" s="74"/>
      <c r="C98" s="74"/>
      <c r="D98" s="74"/>
      <c r="E98" s="74"/>
      <c r="F98" s="74"/>
      <c r="G98" s="33" t="s">
        <v>123</v>
      </c>
      <c r="H98" s="33" t="s">
        <v>124</v>
      </c>
    </row>
    <row r="99" spans="2:8" x14ac:dyDescent="0.25">
      <c r="B99" s="22" t="s">
        <v>125</v>
      </c>
      <c r="C99" s="22" t="s">
        <v>126</v>
      </c>
      <c r="D99" s="23"/>
      <c r="E99" s="23" t="s">
        <v>127</v>
      </c>
      <c r="F99" s="23" t="s">
        <v>128</v>
      </c>
      <c r="G99" s="21">
        <v>270</v>
      </c>
      <c r="H99" s="24">
        <v>535.71428571428567</v>
      </c>
    </row>
    <row r="100" spans="2:8" x14ac:dyDescent="0.25">
      <c r="B100" s="22" t="s">
        <v>129</v>
      </c>
      <c r="C100" s="22" t="s">
        <v>126</v>
      </c>
      <c r="D100" s="23"/>
      <c r="E100" s="23" t="s">
        <v>127</v>
      </c>
      <c r="F100" s="23" t="s">
        <v>128</v>
      </c>
      <c r="G100" s="21">
        <v>270</v>
      </c>
      <c r="H100" s="24">
        <v>535.71428571428567</v>
      </c>
    </row>
    <row r="101" spans="2:8" x14ac:dyDescent="0.25">
      <c r="B101" s="22" t="s">
        <v>130</v>
      </c>
      <c r="C101" s="22" t="s">
        <v>126</v>
      </c>
      <c r="D101" s="23"/>
      <c r="E101" s="23" t="s">
        <v>127</v>
      </c>
      <c r="F101" s="23" t="s">
        <v>128</v>
      </c>
      <c r="G101" s="23">
        <v>200</v>
      </c>
      <c r="H101" s="24">
        <v>396.82539682539681</v>
      </c>
    </row>
    <row r="102" spans="2:8" x14ac:dyDescent="0.25">
      <c r="B102" s="22" t="s">
        <v>131</v>
      </c>
      <c r="C102" s="22" t="s">
        <v>132</v>
      </c>
      <c r="D102" s="23" t="s">
        <v>133</v>
      </c>
      <c r="E102" s="23" t="s">
        <v>134</v>
      </c>
      <c r="F102" s="23" t="s">
        <v>135</v>
      </c>
      <c r="G102" s="21">
        <v>350</v>
      </c>
      <c r="H102" s="24">
        <v>462.96296296296299</v>
      </c>
    </row>
    <row r="103" spans="2:8" x14ac:dyDescent="0.25">
      <c r="B103" s="22" t="s">
        <v>136</v>
      </c>
      <c r="C103" s="22" t="s">
        <v>132</v>
      </c>
      <c r="D103" s="23" t="s">
        <v>137</v>
      </c>
      <c r="E103" s="23" t="s">
        <v>134</v>
      </c>
      <c r="F103" s="23" t="s">
        <v>135</v>
      </c>
      <c r="G103" s="21">
        <v>350</v>
      </c>
      <c r="H103" s="24">
        <v>462.96296296296299</v>
      </c>
    </row>
    <row r="104" spans="2:8" x14ac:dyDescent="0.25">
      <c r="B104" s="22" t="s">
        <v>138</v>
      </c>
      <c r="C104" s="22" t="s">
        <v>311</v>
      </c>
      <c r="D104" s="23"/>
      <c r="E104" s="23" t="s">
        <v>127</v>
      </c>
      <c r="F104" s="23" t="s">
        <v>135</v>
      </c>
      <c r="G104" s="21">
        <v>300</v>
      </c>
      <c r="H104" s="24">
        <v>396.82539682539681</v>
      </c>
    </row>
    <row r="105" spans="2:8" x14ac:dyDescent="0.25">
      <c r="B105" s="22" t="s">
        <v>139</v>
      </c>
      <c r="C105" s="22" t="s">
        <v>311</v>
      </c>
      <c r="D105" s="23"/>
      <c r="E105" s="23" t="s">
        <v>127</v>
      </c>
      <c r="F105" s="23" t="s">
        <v>135</v>
      </c>
      <c r="G105" s="21">
        <v>650</v>
      </c>
      <c r="H105" s="24">
        <v>859.7883597883598</v>
      </c>
    </row>
    <row r="106" spans="2:8" x14ac:dyDescent="0.25">
      <c r="B106" s="22" t="s">
        <v>140</v>
      </c>
      <c r="C106" s="22" t="s">
        <v>311</v>
      </c>
      <c r="D106" s="23"/>
      <c r="E106" s="23" t="s">
        <v>127</v>
      </c>
      <c r="F106" s="23" t="s">
        <v>135</v>
      </c>
      <c r="G106" s="21">
        <v>1400</v>
      </c>
      <c r="H106" s="24">
        <v>1851.851851851852</v>
      </c>
    </row>
    <row r="107" spans="2:8" x14ac:dyDescent="0.25">
      <c r="B107" s="25" t="s">
        <v>141</v>
      </c>
      <c r="C107" s="22" t="s">
        <v>311</v>
      </c>
      <c r="D107" s="23"/>
      <c r="E107" s="23" t="s">
        <v>142</v>
      </c>
      <c r="F107" s="23" t="s">
        <v>135</v>
      </c>
      <c r="G107" s="21">
        <v>320</v>
      </c>
      <c r="H107" s="24">
        <v>677.24867724867715</v>
      </c>
    </row>
    <row r="108" spans="2:8" x14ac:dyDescent="0.25">
      <c r="B108" s="25" t="s">
        <v>143</v>
      </c>
      <c r="C108" s="22" t="s">
        <v>311</v>
      </c>
      <c r="D108" s="23"/>
      <c r="E108" s="23" t="s">
        <v>142</v>
      </c>
      <c r="F108" s="23" t="s">
        <v>135</v>
      </c>
      <c r="G108" s="21">
        <v>320</v>
      </c>
      <c r="H108" s="24">
        <v>677.24867724867715</v>
      </c>
    </row>
    <row r="109" spans="2:8" x14ac:dyDescent="0.25">
      <c r="B109" s="22" t="s">
        <v>144</v>
      </c>
      <c r="C109" s="22" t="s">
        <v>311</v>
      </c>
      <c r="D109" s="21"/>
      <c r="E109" s="21" t="s">
        <v>145</v>
      </c>
      <c r="F109" s="21" t="s">
        <v>135</v>
      </c>
      <c r="G109" s="21">
        <v>100</v>
      </c>
      <c r="H109" s="24">
        <v>132.27513227513228</v>
      </c>
    </row>
    <row r="110" spans="2:8" x14ac:dyDescent="0.25">
      <c r="B110" s="22" t="s">
        <v>146</v>
      </c>
      <c r="C110" s="22" t="s">
        <v>132</v>
      </c>
      <c r="D110" s="21" t="s">
        <v>147</v>
      </c>
      <c r="E110" s="21" t="s">
        <v>134</v>
      </c>
      <c r="F110" s="21" t="s">
        <v>128</v>
      </c>
      <c r="G110" s="21">
        <v>220</v>
      </c>
      <c r="H110" s="24">
        <v>436.50793650793651</v>
      </c>
    </row>
    <row r="111" spans="2:8" x14ac:dyDescent="0.25">
      <c r="B111" s="22" t="s">
        <v>148</v>
      </c>
      <c r="C111" s="22" t="s">
        <v>311</v>
      </c>
      <c r="D111" s="21"/>
      <c r="E111" s="21" t="s">
        <v>145</v>
      </c>
      <c r="F111" s="21" t="s">
        <v>128</v>
      </c>
      <c r="G111" s="21">
        <v>200</v>
      </c>
      <c r="H111" s="24">
        <v>396.82539682539681</v>
      </c>
    </row>
    <row r="112" spans="2:8" x14ac:dyDescent="0.25">
      <c r="B112" s="22" t="s">
        <v>149</v>
      </c>
      <c r="C112" s="22" t="s">
        <v>311</v>
      </c>
      <c r="D112" s="21" t="s">
        <v>150</v>
      </c>
      <c r="E112" s="21" t="s">
        <v>134</v>
      </c>
      <c r="F112" s="21" t="s">
        <v>128</v>
      </c>
      <c r="G112" s="21">
        <v>75</v>
      </c>
      <c r="H112" s="24">
        <v>148.8095238095238</v>
      </c>
    </row>
    <row r="113" spans="2:10" x14ac:dyDescent="0.25">
      <c r="B113" s="22" t="s">
        <v>151</v>
      </c>
      <c r="C113" s="22" t="s">
        <v>311</v>
      </c>
      <c r="D113" s="21"/>
      <c r="E113" s="21" t="s">
        <v>152</v>
      </c>
      <c r="F113" s="21" t="s">
        <v>128</v>
      </c>
      <c r="G113" s="21">
        <v>40</v>
      </c>
      <c r="H113" s="24">
        <v>79.365079365079367</v>
      </c>
    </row>
    <row r="115" spans="2:10" x14ac:dyDescent="0.25">
      <c r="B115" s="68" t="s">
        <v>155</v>
      </c>
      <c r="C115" s="68"/>
      <c r="D115" s="68"/>
      <c r="E115" s="68"/>
      <c r="F115" s="68"/>
      <c r="G115" s="68"/>
      <c r="H115" s="68"/>
    </row>
    <row r="116" spans="2:10" ht="15" customHeight="1" x14ac:dyDescent="0.25">
      <c r="B116" s="74" t="s">
        <v>116</v>
      </c>
      <c r="C116" s="74" t="s">
        <v>120</v>
      </c>
      <c r="D116" s="74"/>
      <c r="E116" s="74" t="s">
        <v>202</v>
      </c>
      <c r="F116" s="74"/>
      <c r="G116" s="74" t="s">
        <v>203</v>
      </c>
      <c r="H116" s="74" t="s">
        <v>204</v>
      </c>
      <c r="I116" s="74" t="s">
        <v>205</v>
      </c>
      <c r="J116" s="74" t="s">
        <v>206</v>
      </c>
    </row>
    <row r="117" spans="2:10" x14ac:dyDescent="0.25">
      <c r="B117" s="74"/>
      <c r="C117" s="33" t="s">
        <v>121</v>
      </c>
      <c r="D117" s="33" t="s">
        <v>122</v>
      </c>
      <c r="E117" s="33" t="s">
        <v>207</v>
      </c>
      <c r="F117" s="33" t="s">
        <v>208</v>
      </c>
      <c r="G117" s="74"/>
      <c r="H117" s="74"/>
      <c r="I117" s="74"/>
      <c r="J117" s="74"/>
    </row>
    <row r="118" spans="2:10" x14ac:dyDescent="0.25">
      <c r="B118" s="74"/>
      <c r="C118" s="33" t="s">
        <v>123</v>
      </c>
      <c r="D118" s="33" t="s">
        <v>124</v>
      </c>
      <c r="E118" s="33" t="s">
        <v>209</v>
      </c>
      <c r="F118" s="33" t="s">
        <v>209</v>
      </c>
      <c r="G118" s="33" t="s">
        <v>209</v>
      </c>
      <c r="H118" s="33" t="s">
        <v>209</v>
      </c>
      <c r="I118" s="33" t="s">
        <v>209</v>
      </c>
      <c r="J118" s="33" t="s">
        <v>210</v>
      </c>
    </row>
    <row r="119" spans="2:10" x14ac:dyDescent="0.25">
      <c r="B119" s="25" t="s">
        <v>125</v>
      </c>
      <c r="C119" s="76">
        <v>454.27885714285713</v>
      </c>
      <c r="D119" s="78">
        <f>(C119*1000*(E119-F119))/3024</f>
        <v>345.51632653061182</v>
      </c>
      <c r="E119" s="80">
        <v>34.4</v>
      </c>
      <c r="F119" s="80">
        <v>32.1</v>
      </c>
      <c r="G119" s="80">
        <v>21</v>
      </c>
      <c r="H119" s="80">
        <f t="shared" ref="H119:I127" si="0">E119-F119</f>
        <v>2.2999999999999972</v>
      </c>
      <c r="I119" s="80">
        <f t="shared" si="0"/>
        <v>11.100000000000001</v>
      </c>
      <c r="J119" s="76">
        <f t="shared" ref="J119:J127" si="1">H119/(H119+I119)*100</f>
        <v>17.164179104477594</v>
      </c>
    </row>
    <row r="120" spans="2:10" x14ac:dyDescent="0.25">
      <c r="B120" s="25" t="s">
        <v>129</v>
      </c>
      <c r="C120" s="77"/>
      <c r="D120" s="79"/>
      <c r="E120" s="81"/>
      <c r="F120" s="81"/>
      <c r="G120" s="81"/>
      <c r="H120" s="81"/>
      <c r="I120" s="81"/>
      <c r="J120" s="77"/>
    </row>
    <row r="121" spans="2:10" x14ac:dyDescent="0.25">
      <c r="B121" s="31" t="s">
        <v>130</v>
      </c>
      <c r="C121" s="23"/>
      <c r="D121" s="24"/>
      <c r="E121" s="23"/>
      <c r="F121" s="23"/>
      <c r="G121" s="23"/>
      <c r="H121" s="23"/>
      <c r="I121" s="23"/>
      <c r="J121" s="23"/>
    </row>
    <row r="122" spans="2:10" x14ac:dyDescent="0.25">
      <c r="B122" s="25" t="s">
        <v>131</v>
      </c>
      <c r="C122" s="78">
        <v>389.38187755102041</v>
      </c>
      <c r="D122" s="78">
        <f>(C122*1000*(E122-F122))/3024</f>
        <v>154.51661807580166</v>
      </c>
      <c r="E122" s="82">
        <v>30</v>
      </c>
      <c r="F122" s="82">
        <v>28.8</v>
      </c>
      <c r="G122" s="82">
        <v>21</v>
      </c>
      <c r="H122" s="82">
        <f t="shared" si="0"/>
        <v>1.1999999999999993</v>
      </c>
      <c r="I122" s="82">
        <f t="shared" si="0"/>
        <v>7.8000000000000007</v>
      </c>
      <c r="J122" s="78">
        <f t="shared" si="1"/>
        <v>13.333333333333325</v>
      </c>
    </row>
    <row r="123" spans="2:10" x14ac:dyDescent="0.25">
      <c r="B123" s="25" t="s">
        <v>136</v>
      </c>
      <c r="C123" s="79"/>
      <c r="D123" s="79"/>
      <c r="E123" s="83"/>
      <c r="F123" s="83"/>
      <c r="G123" s="83"/>
      <c r="H123" s="83">
        <f t="shared" si="0"/>
        <v>0</v>
      </c>
      <c r="I123" s="83">
        <f t="shared" si="0"/>
        <v>0</v>
      </c>
      <c r="J123" s="79"/>
    </row>
    <row r="124" spans="2:10" x14ac:dyDescent="0.25">
      <c r="B124" s="25" t="s">
        <v>138</v>
      </c>
      <c r="C124" s="23" t="s">
        <v>211</v>
      </c>
      <c r="D124" s="24"/>
      <c r="E124" s="23"/>
      <c r="F124" s="23"/>
      <c r="G124" s="23"/>
      <c r="H124" s="23"/>
      <c r="I124" s="23"/>
      <c r="J124" s="24"/>
    </row>
    <row r="125" spans="2:10" x14ac:dyDescent="0.25">
      <c r="B125" s="25" t="s">
        <v>139</v>
      </c>
      <c r="C125" s="23"/>
      <c r="D125" s="24"/>
      <c r="E125" s="23"/>
      <c r="F125" s="23"/>
      <c r="G125" s="23"/>
      <c r="H125" s="23"/>
      <c r="I125" s="23"/>
      <c r="J125" s="24"/>
    </row>
    <row r="126" spans="2:10" x14ac:dyDescent="0.25">
      <c r="B126" s="25" t="s">
        <v>140</v>
      </c>
      <c r="C126" s="24">
        <v>723.7</v>
      </c>
      <c r="D126" s="24">
        <f>((E126-F126)*1*1000*C126)/3024</f>
        <v>957.27513227513225</v>
      </c>
      <c r="E126" s="23">
        <v>27</v>
      </c>
      <c r="F126" s="23">
        <v>23</v>
      </c>
      <c r="G126" s="23">
        <v>19</v>
      </c>
      <c r="H126" s="23">
        <f t="shared" si="0"/>
        <v>4</v>
      </c>
      <c r="I126" s="23">
        <f t="shared" si="0"/>
        <v>4</v>
      </c>
      <c r="J126" s="24">
        <f t="shared" si="1"/>
        <v>50</v>
      </c>
    </row>
    <row r="127" spans="2:10" x14ac:dyDescent="0.25">
      <c r="B127" s="25" t="s">
        <v>141</v>
      </c>
      <c r="C127" s="78">
        <v>446.99234693877543</v>
      </c>
      <c r="D127" s="78">
        <f>((E127-F127)*1*1000*C127)/3024</f>
        <v>1625.9642249757044</v>
      </c>
      <c r="E127" s="82">
        <v>39</v>
      </c>
      <c r="F127" s="82">
        <v>28</v>
      </c>
      <c r="G127" s="82">
        <v>17</v>
      </c>
      <c r="H127" s="82">
        <f t="shared" si="0"/>
        <v>11</v>
      </c>
      <c r="I127" s="82">
        <f t="shared" si="0"/>
        <v>11</v>
      </c>
      <c r="J127" s="78">
        <f t="shared" si="1"/>
        <v>50</v>
      </c>
    </row>
    <row r="128" spans="2:10" x14ac:dyDescent="0.25">
      <c r="B128" s="25" t="s">
        <v>143</v>
      </c>
      <c r="C128" s="79"/>
      <c r="D128" s="79"/>
      <c r="E128" s="83"/>
      <c r="F128" s="83"/>
      <c r="G128" s="83"/>
      <c r="H128" s="83"/>
      <c r="I128" s="83"/>
      <c r="J128" s="79"/>
    </row>
    <row r="129" spans="2:10" x14ac:dyDescent="0.25">
      <c r="B129" s="25" t="s">
        <v>144</v>
      </c>
      <c r="C129" s="23"/>
      <c r="D129" s="24"/>
      <c r="E129" s="23"/>
      <c r="F129" s="23"/>
      <c r="G129" s="23"/>
      <c r="H129" s="23"/>
      <c r="I129" s="23"/>
      <c r="J129" s="24"/>
    </row>
    <row r="130" spans="2:10" x14ac:dyDescent="0.25">
      <c r="B130" s="22" t="s">
        <v>146</v>
      </c>
      <c r="C130" s="23"/>
      <c r="D130" s="24"/>
      <c r="E130" s="23"/>
      <c r="F130" s="23"/>
      <c r="G130" s="23"/>
      <c r="H130" s="23"/>
      <c r="I130" s="23"/>
      <c r="J130" s="23"/>
    </row>
    <row r="131" spans="2:10" x14ac:dyDescent="0.25">
      <c r="B131" s="22" t="s">
        <v>148</v>
      </c>
      <c r="C131" s="23"/>
      <c r="D131" s="23"/>
      <c r="E131" s="23"/>
      <c r="F131" s="23"/>
      <c r="G131" s="23"/>
      <c r="H131" s="23"/>
      <c r="I131" s="23"/>
      <c r="J131" s="23"/>
    </row>
    <row r="132" spans="2:10" x14ac:dyDescent="0.25">
      <c r="B132" s="22" t="s">
        <v>149</v>
      </c>
      <c r="C132" s="23"/>
      <c r="D132" s="23"/>
      <c r="E132" s="23"/>
      <c r="F132" s="23"/>
      <c r="G132" s="23"/>
      <c r="H132" s="23"/>
      <c r="I132" s="23"/>
      <c r="J132" s="23"/>
    </row>
    <row r="133" spans="2:10" x14ac:dyDescent="0.25">
      <c r="B133" s="22" t="s">
        <v>151</v>
      </c>
      <c r="C133" s="23"/>
      <c r="D133" s="23"/>
      <c r="E133" s="23"/>
      <c r="F133" s="23"/>
      <c r="G133" s="23"/>
      <c r="H133" s="23"/>
      <c r="I133" s="23"/>
      <c r="J133" s="23"/>
    </row>
    <row r="135" spans="2:10" ht="15" customHeight="1" x14ac:dyDescent="0.25">
      <c r="B135" s="48" t="s">
        <v>312</v>
      </c>
      <c r="C135" s="48"/>
      <c r="D135" s="48"/>
      <c r="E135" s="48"/>
      <c r="F135" s="48"/>
      <c r="G135" s="48"/>
      <c r="H135" s="48"/>
      <c r="I135" s="48"/>
      <c r="J135" s="48"/>
    </row>
    <row r="136" spans="2:10" x14ac:dyDescent="0.25">
      <c r="B136" s="48"/>
      <c r="C136" s="48"/>
      <c r="D136" s="48"/>
      <c r="E136" s="48"/>
      <c r="F136" s="48"/>
      <c r="G136" s="48"/>
      <c r="H136" s="48"/>
      <c r="I136" s="48"/>
      <c r="J136" s="48"/>
    </row>
    <row r="137" spans="2:10" x14ac:dyDescent="0.25">
      <c r="B137" s="48"/>
      <c r="C137" s="48"/>
      <c r="D137" s="48"/>
      <c r="E137" s="48"/>
      <c r="F137" s="48"/>
      <c r="G137" s="48"/>
      <c r="H137" s="48"/>
      <c r="I137" s="48"/>
      <c r="J137" s="48"/>
    </row>
    <row r="138" spans="2:10" x14ac:dyDescent="0.25">
      <c r="B138" s="48"/>
      <c r="C138" s="48"/>
      <c r="D138" s="48"/>
      <c r="E138" s="48"/>
      <c r="F138" s="48"/>
      <c r="G138" s="48"/>
      <c r="H138" s="48"/>
      <c r="I138" s="48"/>
      <c r="J138" s="48"/>
    </row>
    <row r="139" spans="2:10" x14ac:dyDescent="0.25">
      <c r="B139" s="48"/>
      <c r="C139" s="48"/>
      <c r="D139" s="48"/>
      <c r="E139" s="48"/>
      <c r="F139" s="48"/>
      <c r="G139" s="48"/>
      <c r="H139" s="48"/>
      <c r="I139" s="48"/>
      <c r="J139" s="48"/>
    </row>
    <row r="140" spans="2:10" x14ac:dyDescent="0.25">
      <c r="B140" s="48"/>
      <c r="C140" s="48"/>
      <c r="D140" s="48"/>
      <c r="E140" s="48"/>
      <c r="F140" s="48"/>
      <c r="G140" s="48"/>
      <c r="H140" s="48"/>
      <c r="I140" s="48"/>
      <c r="J140" s="48"/>
    </row>
    <row r="141" spans="2:10" x14ac:dyDescent="0.25">
      <c r="B141" s="48"/>
      <c r="C141" s="48"/>
      <c r="D141" s="48"/>
      <c r="E141" s="48"/>
      <c r="F141" s="48"/>
      <c r="G141" s="48"/>
      <c r="H141" s="48"/>
      <c r="I141" s="48"/>
      <c r="J141" s="48"/>
    </row>
    <row r="142" spans="2:10" x14ac:dyDescent="0.25">
      <c r="B142" s="48"/>
      <c r="C142" s="48"/>
      <c r="D142" s="48"/>
      <c r="E142" s="48"/>
      <c r="F142" s="48"/>
      <c r="G142" s="48"/>
      <c r="H142" s="48"/>
      <c r="I142" s="48"/>
      <c r="J142" s="48"/>
    </row>
    <row r="143" spans="2:10" x14ac:dyDescent="0.25">
      <c r="B143" s="48"/>
      <c r="C143" s="48"/>
      <c r="D143" s="48"/>
      <c r="E143" s="48"/>
      <c r="F143" s="48"/>
      <c r="G143" s="48"/>
      <c r="H143" s="48"/>
      <c r="I143" s="48"/>
      <c r="J143" s="48"/>
    </row>
    <row r="144" spans="2:10" x14ac:dyDescent="0.25">
      <c r="B144" s="48"/>
      <c r="C144" s="48"/>
      <c r="D144" s="48"/>
      <c r="E144" s="48"/>
      <c r="F144" s="48"/>
      <c r="G144" s="48"/>
      <c r="H144" s="48"/>
      <c r="I144" s="48"/>
      <c r="J144" s="48"/>
    </row>
    <row r="145" spans="2:10" x14ac:dyDescent="0.25">
      <c r="B145" s="48"/>
      <c r="C145" s="48"/>
      <c r="D145" s="48"/>
      <c r="E145" s="48"/>
      <c r="F145" s="48"/>
      <c r="G145" s="48"/>
      <c r="H145" s="48"/>
      <c r="I145" s="48"/>
      <c r="J145" s="48"/>
    </row>
    <row r="146" spans="2:10" x14ac:dyDescent="0.25">
      <c r="B146" s="48"/>
      <c r="C146" s="48"/>
      <c r="D146" s="48"/>
      <c r="E146" s="48"/>
      <c r="F146" s="48"/>
      <c r="G146" s="48"/>
      <c r="H146" s="48"/>
      <c r="I146" s="48"/>
      <c r="J146" s="48"/>
    </row>
    <row r="147" spans="2:10" x14ac:dyDescent="0.25">
      <c r="B147" s="48"/>
      <c r="C147" s="48"/>
      <c r="D147" s="48"/>
      <c r="E147" s="48"/>
      <c r="F147" s="48"/>
      <c r="G147" s="48"/>
      <c r="H147" s="48"/>
      <c r="I147" s="48"/>
      <c r="J147" s="48"/>
    </row>
    <row r="148" spans="2:10" x14ac:dyDescent="0.25">
      <c r="B148" s="48"/>
      <c r="C148" s="48"/>
      <c r="D148" s="48"/>
      <c r="E148" s="48"/>
      <c r="F148" s="48"/>
      <c r="G148" s="48"/>
      <c r="H148" s="48"/>
      <c r="I148" s="48"/>
      <c r="J148" s="48"/>
    </row>
    <row r="150" spans="2:10" x14ac:dyDescent="0.25">
      <c r="B150" s="75" t="s">
        <v>200</v>
      </c>
      <c r="C150" s="75"/>
      <c r="D150" s="75"/>
      <c r="E150" s="75"/>
      <c r="F150" s="75"/>
      <c r="G150" s="75"/>
    </row>
    <row r="151" spans="2:10" x14ac:dyDescent="0.25">
      <c r="C151" s="26" t="s">
        <v>156</v>
      </c>
      <c r="D151" s="26" t="s">
        <v>157</v>
      </c>
      <c r="E151" s="26" t="s">
        <v>158</v>
      </c>
      <c r="F151" s="26" t="s">
        <v>159</v>
      </c>
      <c r="G151" s="27" t="s">
        <v>160</v>
      </c>
    </row>
    <row r="152" spans="2:10" x14ac:dyDescent="0.25">
      <c r="C152" s="21">
        <v>1</v>
      </c>
      <c r="D152" s="28" t="s">
        <v>161</v>
      </c>
      <c r="E152" s="23">
        <v>5</v>
      </c>
      <c r="F152" s="21">
        <v>5</v>
      </c>
      <c r="G152" s="29">
        <f>SUM(E152:F152)</f>
        <v>10</v>
      </c>
    </row>
    <row r="153" spans="2:10" x14ac:dyDescent="0.25">
      <c r="C153" s="21">
        <v>2</v>
      </c>
      <c r="D153" s="28" t="s">
        <v>162</v>
      </c>
      <c r="E153" s="30">
        <v>4</v>
      </c>
      <c r="F153" s="21">
        <v>3</v>
      </c>
      <c r="G153" s="29">
        <f t="shared" ref="G153" si="2">SUM(E153:F153)</f>
        <v>7</v>
      </c>
    </row>
    <row r="154" spans="2:10" x14ac:dyDescent="0.25">
      <c r="C154" s="21">
        <v>3</v>
      </c>
      <c r="D154" s="28" t="s">
        <v>163</v>
      </c>
      <c r="E154" s="23">
        <v>5</v>
      </c>
      <c r="F154" s="21">
        <v>1</v>
      </c>
      <c r="G154" s="29">
        <v>6</v>
      </c>
    </row>
    <row r="155" spans="2:10" x14ac:dyDescent="0.25">
      <c r="C155" s="21">
        <v>4</v>
      </c>
      <c r="D155" s="28" t="s">
        <v>164</v>
      </c>
      <c r="E155" s="23">
        <v>4</v>
      </c>
      <c r="F155" s="21">
        <v>2</v>
      </c>
      <c r="G155" s="29">
        <v>6</v>
      </c>
    </row>
    <row r="156" spans="2:10" x14ac:dyDescent="0.25">
      <c r="C156" s="21">
        <v>5</v>
      </c>
      <c r="D156" s="28" t="s">
        <v>165</v>
      </c>
      <c r="E156" s="30">
        <v>4</v>
      </c>
      <c r="F156" s="21">
        <v>2</v>
      </c>
      <c r="G156" s="29">
        <v>6</v>
      </c>
    </row>
    <row r="157" spans="2:10" x14ac:dyDescent="0.25">
      <c r="C157" s="21">
        <v>6</v>
      </c>
      <c r="D157" s="28" t="s">
        <v>166</v>
      </c>
      <c r="E157" s="23">
        <v>3</v>
      </c>
      <c r="F157" s="21">
        <v>2</v>
      </c>
      <c r="G157" s="29">
        <v>5</v>
      </c>
    </row>
    <row r="158" spans="2:10" x14ac:dyDescent="0.25">
      <c r="C158" s="21">
        <v>7</v>
      </c>
      <c r="D158" s="28" t="s">
        <v>167</v>
      </c>
      <c r="E158" s="23">
        <v>3</v>
      </c>
      <c r="F158" s="21">
        <v>2</v>
      </c>
      <c r="G158" s="29">
        <v>5</v>
      </c>
    </row>
    <row r="159" spans="2:10" x14ac:dyDescent="0.25">
      <c r="C159" s="21">
        <v>8</v>
      </c>
      <c r="D159" s="28" t="s">
        <v>168</v>
      </c>
      <c r="E159" s="30">
        <v>2</v>
      </c>
      <c r="F159" s="21">
        <v>3</v>
      </c>
      <c r="G159" s="29">
        <v>5</v>
      </c>
    </row>
    <row r="160" spans="2:10" x14ac:dyDescent="0.25">
      <c r="C160" s="21">
        <v>9</v>
      </c>
      <c r="D160" s="28" t="s">
        <v>169</v>
      </c>
      <c r="E160" s="30">
        <v>4</v>
      </c>
      <c r="F160" s="21">
        <v>0</v>
      </c>
      <c r="G160" s="29">
        <v>4</v>
      </c>
    </row>
    <row r="161" spans="2:7" x14ac:dyDescent="0.25">
      <c r="C161" s="21">
        <v>10</v>
      </c>
      <c r="D161" s="28" t="s">
        <v>170</v>
      </c>
      <c r="E161" s="30">
        <v>3</v>
      </c>
      <c r="F161" s="21">
        <v>1</v>
      </c>
      <c r="G161" s="29">
        <v>4</v>
      </c>
    </row>
    <row r="162" spans="2:7" x14ac:dyDescent="0.25">
      <c r="C162" s="21">
        <v>11</v>
      </c>
      <c r="D162" s="28" t="s">
        <v>171</v>
      </c>
      <c r="E162" s="30">
        <v>2</v>
      </c>
      <c r="F162" s="21">
        <v>2</v>
      </c>
      <c r="G162" s="29">
        <v>4</v>
      </c>
    </row>
    <row r="163" spans="2:7" x14ac:dyDescent="0.25">
      <c r="C163" s="21">
        <v>12</v>
      </c>
      <c r="D163" s="28" t="s">
        <v>172</v>
      </c>
      <c r="E163" s="30">
        <v>2</v>
      </c>
      <c r="F163" s="21">
        <v>2</v>
      </c>
      <c r="G163" s="29">
        <v>4</v>
      </c>
    </row>
    <row r="164" spans="2:7" x14ac:dyDescent="0.25">
      <c r="C164" s="21">
        <v>13</v>
      </c>
      <c r="D164" s="28" t="s">
        <v>173</v>
      </c>
      <c r="E164" s="30">
        <v>1</v>
      </c>
      <c r="F164" s="21">
        <v>3</v>
      </c>
      <c r="G164" s="29">
        <v>4</v>
      </c>
    </row>
    <row r="166" spans="2:7" x14ac:dyDescent="0.25">
      <c r="B166" s="75" t="s">
        <v>201</v>
      </c>
      <c r="C166" s="75"/>
      <c r="D166" s="75"/>
      <c r="E166" s="75"/>
      <c r="F166" s="75"/>
      <c r="G166" s="75"/>
    </row>
    <row r="167" spans="2:7" x14ac:dyDescent="0.25">
      <c r="C167" s="27" t="s">
        <v>156</v>
      </c>
      <c r="D167" s="26" t="s">
        <v>157</v>
      </c>
      <c r="E167" s="26" t="s">
        <v>158</v>
      </c>
      <c r="F167" s="27" t="s">
        <v>159</v>
      </c>
      <c r="G167" s="27" t="s">
        <v>160</v>
      </c>
    </row>
    <row r="168" spans="2:7" x14ac:dyDescent="0.25">
      <c r="C168" s="29">
        <v>1</v>
      </c>
      <c r="D168" s="23" t="s">
        <v>174</v>
      </c>
      <c r="E168" s="23">
        <v>12</v>
      </c>
      <c r="F168" s="29">
        <v>8</v>
      </c>
      <c r="G168" s="29">
        <v>20</v>
      </c>
    </row>
    <row r="169" spans="2:7" x14ac:dyDescent="0.25">
      <c r="C169" s="29">
        <v>2</v>
      </c>
      <c r="D169" s="23" t="s">
        <v>175</v>
      </c>
      <c r="E169" s="23">
        <v>7</v>
      </c>
      <c r="F169" s="29">
        <v>11</v>
      </c>
      <c r="G169" s="29">
        <f t="shared" ref="G169:G171" si="3">SUM(E169:F169)</f>
        <v>18</v>
      </c>
    </row>
    <row r="170" spans="2:7" x14ac:dyDescent="0.25">
      <c r="C170" s="29">
        <v>3</v>
      </c>
      <c r="D170" s="23" t="s">
        <v>176</v>
      </c>
      <c r="E170" s="23">
        <v>10</v>
      </c>
      <c r="F170" s="29">
        <v>5</v>
      </c>
      <c r="G170" s="29">
        <f t="shared" si="3"/>
        <v>15</v>
      </c>
    </row>
    <row r="171" spans="2:7" x14ac:dyDescent="0.25">
      <c r="C171" s="29">
        <v>4</v>
      </c>
      <c r="D171" s="23" t="s">
        <v>177</v>
      </c>
      <c r="E171" s="23">
        <v>8</v>
      </c>
      <c r="F171" s="29">
        <v>6</v>
      </c>
      <c r="G171" s="29">
        <f t="shared" si="3"/>
        <v>14</v>
      </c>
    </row>
    <row r="172" spans="2:7" x14ac:dyDescent="0.25">
      <c r="C172" s="29">
        <v>5</v>
      </c>
      <c r="D172" s="23" t="s">
        <v>178</v>
      </c>
      <c r="E172" s="23">
        <v>11</v>
      </c>
      <c r="F172" s="29">
        <v>2</v>
      </c>
      <c r="G172" s="29">
        <v>13</v>
      </c>
    </row>
    <row r="173" spans="2:7" x14ac:dyDescent="0.25">
      <c r="C173" s="29">
        <v>6</v>
      </c>
      <c r="D173" s="23" t="s">
        <v>179</v>
      </c>
      <c r="E173" s="23">
        <v>9</v>
      </c>
      <c r="F173" s="29">
        <v>4</v>
      </c>
      <c r="G173" s="29">
        <v>13</v>
      </c>
    </row>
    <row r="174" spans="2:7" x14ac:dyDescent="0.25">
      <c r="C174" s="29">
        <v>7</v>
      </c>
      <c r="D174" s="23" t="s">
        <v>180</v>
      </c>
      <c r="E174" s="23">
        <v>12</v>
      </c>
      <c r="F174" s="29">
        <v>0</v>
      </c>
      <c r="G174" s="29">
        <f>SUM(E174:F174)</f>
        <v>12</v>
      </c>
    </row>
    <row r="175" spans="2:7" x14ac:dyDescent="0.25">
      <c r="C175" s="29">
        <v>8</v>
      </c>
      <c r="D175" s="23" t="s">
        <v>181</v>
      </c>
      <c r="E175" s="23">
        <v>7</v>
      </c>
      <c r="F175" s="29">
        <v>3</v>
      </c>
      <c r="G175" s="29">
        <v>10</v>
      </c>
    </row>
    <row r="176" spans="2:7" x14ac:dyDescent="0.25">
      <c r="C176" s="29">
        <v>9</v>
      </c>
      <c r="D176" s="23" t="s">
        <v>182</v>
      </c>
      <c r="E176" s="23">
        <v>5</v>
      </c>
      <c r="F176" s="29">
        <v>5</v>
      </c>
      <c r="G176" s="29">
        <v>10</v>
      </c>
    </row>
    <row r="177" spans="3:7" x14ac:dyDescent="0.25">
      <c r="C177" s="29">
        <v>10</v>
      </c>
      <c r="D177" s="23" t="s">
        <v>183</v>
      </c>
      <c r="E177" s="23">
        <v>5</v>
      </c>
      <c r="F177" s="29">
        <v>5</v>
      </c>
      <c r="G177" s="29">
        <v>10</v>
      </c>
    </row>
    <row r="178" spans="3:7" x14ac:dyDescent="0.25">
      <c r="C178" s="29">
        <v>11</v>
      </c>
      <c r="D178" s="23" t="s">
        <v>184</v>
      </c>
      <c r="E178" s="23">
        <v>5</v>
      </c>
      <c r="F178" s="29">
        <v>5</v>
      </c>
      <c r="G178" s="29">
        <v>10</v>
      </c>
    </row>
    <row r="179" spans="3:7" x14ac:dyDescent="0.25">
      <c r="C179" s="29">
        <v>12</v>
      </c>
      <c r="D179" s="23" t="s">
        <v>185</v>
      </c>
      <c r="E179" s="23">
        <v>5</v>
      </c>
      <c r="F179" s="29">
        <v>5</v>
      </c>
      <c r="G179" s="29">
        <v>10</v>
      </c>
    </row>
    <row r="180" spans="3:7" x14ac:dyDescent="0.25">
      <c r="C180" s="29">
        <v>13</v>
      </c>
      <c r="D180" s="23" t="s">
        <v>186</v>
      </c>
      <c r="E180" s="23">
        <v>7</v>
      </c>
      <c r="F180" s="29">
        <v>2</v>
      </c>
      <c r="G180" s="29">
        <v>9</v>
      </c>
    </row>
    <row r="181" spans="3:7" x14ac:dyDescent="0.25">
      <c r="C181" s="29">
        <v>14</v>
      </c>
      <c r="D181" s="23" t="s">
        <v>187</v>
      </c>
      <c r="E181" s="23">
        <v>6</v>
      </c>
      <c r="F181" s="29">
        <v>3</v>
      </c>
      <c r="G181" s="29">
        <v>9</v>
      </c>
    </row>
    <row r="182" spans="3:7" x14ac:dyDescent="0.25">
      <c r="C182" s="29">
        <v>15</v>
      </c>
      <c r="D182" s="23" t="s">
        <v>188</v>
      </c>
      <c r="E182" s="23">
        <v>5</v>
      </c>
      <c r="F182" s="29">
        <v>4</v>
      </c>
      <c r="G182" s="29">
        <v>9</v>
      </c>
    </row>
    <row r="183" spans="3:7" x14ac:dyDescent="0.25">
      <c r="C183" s="29">
        <v>16</v>
      </c>
      <c r="D183" s="23" t="s">
        <v>189</v>
      </c>
      <c r="E183" s="23">
        <v>6</v>
      </c>
      <c r="F183" s="29">
        <v>2</v>
      </c>
      <c r="G183" s="29">
        <v>8</v>
      </c>
    </row>
    <row r="184" spans="3:7" x14ac:dyDescent="0.25">
      <c r="C184" s="29">
        <v>17</v>
      </c>
      <c r="D184" s="23" t="s">
        <v>190</v>
      </c>
      <c r="E184" s="23">
        <v>4</v>
      </c>
      <c r="F184" s="29">
        <v>4</v>
      </c>
      <c r="G184" s="29">
        <v>8</v>
      </c>
    </row>
    <row r="185" spans="3:7" x14ac:dyDescent="0.25">
      <c r="C185" s="29">
        <v>18</v>
      </c>
      <c r="D185" s="23" t="s">
        <v>191</v>
      </c>
      <c r="E185" s="23">
        <v>4</v>
      </c>
      <c r="F185" s="29">
        <v>4</v>
      </c>
      <c r="G185" s="29">
        <v>8</v>
      </c>
    </row>
    <row r="186" spans="3:7" x14ac:dyDescent="0.25">
      <c r="C186" s="29">
        <v>19</v>
      </c>
      <c r="D186" s="23" t="s">
        <v>192</v>
      </c>
      <c r="E186" s="23">
        <v>3</v>
      </c>
      <c r="F186" s="29">
        <v>5</v>
      </c>
      <c r="G186" s="29">
        <v>8</v>
      </c>
    </row>
    <row r="187" spans="3:7" x14ac:dyDescent="0.25">
      <c r="C187" s="29">
        <v>20</v>
      </c>
      <c r="D187" s="23" t="s">
        <v>193</v>
      </c>
      <c r="E187" s="23">
        <v>5</v>
      </c>
      <c r="F187" s="29">
        <v>2</v>
      </c>
      <c r="G187" s="29">
        <v>7</v>
      </c>
    </row>
    <row r="188" spans="3:7" x14ac:dyDescent="0.25">
      <c r="C188" s="29">
        <v>21</v>
      </c>
      <c r="D188" s="23" t="s">
        <v>194</v>
      </c>
      <c r="E188" s="23">
        <v>2</v>
      </c>
      <c r="F188" s="29">
        <v>5</v>
      </c>
      <c r="G188" s="29">
        <v>7</v>
      </c>
    </row>
    <row r="189" spans="3:7" x14ac:dyDescent="0.25">
      <c r="C189" s="29">
        <v>22</v>
      </c>
      <c r="D189" s="23" t="s">
        <v>195</v>
      </c>
      <c r="E189" s="23">
        <v>6</v>
      </c>
      <c r="F189" s="29">
        <v>1</v>
      </c>
      <c r="G189" s="29">
        <v>7</v>
      </c>
    </row>
    <row r="190" spans="3:7" x14ac:dyDescent="0.25">
      <c r="C190" s="29">
        <v>23</v>
      </c>
      <c r="D190" s="23" t="s">
        <v>196</v>
      </c>
      <c r="E190" s="23">
        <v>5</v>
      </c>
      <c r="F190" s="29">
        <v>2</v>
      </c>
      <c r="G190" s="29">
        <v>7</v>
      </c>
    </row>
    <row r="191" spans="3:7" x14ac:dyDescent="0.25">
      <c r="C191" s="29">
        <v>24</v>
      </c>
      <c r="D191" s="23" t="s">
        <v>197</v>
      </c>
      <c r="E191" s="23">
        <v>5</v>
      </c>
      <c r="F191" s="29">
        <v>2</v>
      </c>
      <c r="G191" s="29">
        <v>7</v>
      </c>
    </row>
    <row r="192" spans="3:7" x14ac:dyDescent="0.25">
      <c r="C192" s="29">
        <v>25</v>
      </c>
      <c r="D192" s="23" t="s">
        <v>198</v>
      </c>
      <c r="E192" s="23">
        <v>4</v>
      </c>
      <c r="F192" s="29">
        <v>3</v>
      </c>
      <c r="G192" s="29">
        <v>7</v>
      </c>
    </row>
    <row r="193" spans="2:10" x14ac:dyDescent="0.25">
      <c r="C193" s="29">
        <v>26</v>
      </c>
      <c r="D193" s="23" t="s">
        <v>199</v>
      </c>
      <c r="E193" s="23">
        <v>2</v>
      </c>
      <c r="F193" s="29">
        <v>5</v>
      </c>
      <c r="G193" s="29">
        <v>7</v>
      </c>
    </row>
    <row r="195" spans="2:10" ht="15" customHeight="1" x14ac:dyDescent="0.25">
      <c r="B195" s="48" t="s">
        <v>313</v>
      </c>
      <c r="C195" s="48"/>
      <c r="D195" s="48"/>
      <c r="E195" s="48"/>
      <c r="F195" s="48"/>
      <c r="G195" s="48"/>
      <c r="H195" s="48"/>
      <c r="I195" s="48"/>
      <c r="J195" s="48"/>
    </row>
    <row r="196" spans="2:10" x14ac:dyDescent="0.25">
      <c r="B196" s="48"/>
      <c r="C196" s="48"/>
      <c r="D196" s="48"/>
      <c r="E196" s="48"/>
      <c r="F196" s="48"/>
      <c r="G196" s="48"/>
      <c r="H196" s="48"/>
      <c r="I196" s="48"/>
      <c r="J196" s="48"/>
    </row>
    <row r="197" spans="2:10" x14ac:dyDescent="0.25">
      <c r="B197" s="48"/>
      <c r="C197" s="48"/>
      <c r="D197" s="48"/>
      <c r="E197" s="48"/>
      <c r="F197" s="48"/>
      <c r="G197" s="48"/>
      <c r="H197" s="48"/>
      <c r="I197" s="48"/>
      <c r="J197" s="48"/>
    </row>
    <row r="198" spans="2:10" x14ac:dyDescent="0.25">
      <c r="B198" s="32"/>
      <c r="C198" s="32"/>
      <c r="D198" s="32"/>
      <c r="E198" s="32"/>
      <c r="F198" s="32"/>
      <c r="G198" s="32"/>
      <c r="H198" s="32"/>
      <c r="I198" s="32"/>
      <c r="J198" s="32"/>
    </row>
    <row r="199" spans="2:10" ht="15" customHeight="1" x14ac:dyDescent="0.25">
      <c r="B199" s="48" t="s">
        <v>320</v>
      </c>
      <c r="C199" s="48"/>
      <c r="D199" s="48"/>
      <c r="E199" s="48"/>
      <c r="F199" s="48"/>
      <c r="G199" s="48"/>
      <c r="H199" s="48"/>
      <c r="I199" s="48"/>
      <c r="J199" s="48"/>
    </row>
    <row r="200" spans="2:10" x14ac:dyDescent="0.25">
      <c r="B200" s="48"/>
      <c r="C200" s="48"/>
      <c r="D200" s="48"/>
      <c r="E200" s="48"/>
      <c r="F200" s="48"/>
      <c r="G200" s="48"/>
      <c r="H200" s="48"/>
      <c r="I200" s="48"/>
      <c r="J200" s="48"/>
    </row>
    <row r="201" spans="2:10" x14ac:dyDescent="0.25">
      <c r="B201" s="48"/>
      <c r="C201" s="48"/>
      <c r="D201" s="48"/>
      <c r="E201" s="48"/>
      <c r="F201" s="48"/>
      <c r="G201" s="48"/>
      <c r="H201" s="48"/>
      <c r="I201" s="48"/>
      <c r="J201" s="48"/>
    </row>
    <row r="202" spans="2:10" x14ac:dyDescent="0.25">
      <c r="B202" s="48"/>
      <c r="C202" s="48"/>
      <c r="D202" s="48"/>
      <c r="E202" s="48"/>
      <c r="F202" s="48"/>
      <c r="G202" s="48"/>
      <c r="H202" s="48"/>
      <c r="I202" s="48"/>
      <c r="J202" s="48"/>
    </row>
    <row r="203" spans="2:10" x14ac:dyDescent="0.25">
      <c r="B203" s="48"/>
      <c r="C203" s="48"/>
      <c r="D203" s="48"/>
      <c r="E203" s="48"/>
      <c r="F203" s="48"/>
      <c r="G203" s="48"/>
      <c r="H203" s="48"/>
      <c r="I203" s="48"/>
      <c r="J203" s="48"/>
    </row>
    <row r="204" spans="2:10" x14ac:dyDescent="0.25">
      <c r="B204" s="48"/>
      <c r="C204" s="48"/>
      <c r="D204" s="48"/>
      <c r="E204" s="48"/>
      <c r="F204" s="48"/>
      <c r="G204" s="48"/>
      <c r="H204" s="48"/>
      <c r="I204" s="48"/>
      <c r="J204" s="48"/>
    </row>
    <row r="205" spans="2:10" x14ac:dyDescent="0.25">
      <c r="B205" s="32"/>
      <c r="C205" s="94" t="s">
        <v>321</v>
      </c>
      <c r="D205" s="94"/>
      <c r="E205" s="94"/>
      <c r="F205" s="94"/>
      <c r="G205" s="94"/>
      <c r="H205" s="32"/>
      <c r="I205" s="32"/>
      <c r="J205" s="32"/>
    </row>
    <row r="206" spans="2:10" x14ac:dyDescent="0.25">
      <c r="B206" s="32"/>
      <c r="C206" s="95" t="s">
        <v>2</v>
      </c>
      <c r="D206" s="95" t="s">
        <v>322</v>
      </c>
      <c r="E206" s="95" t="s">
        <v>323</v>
      </c>
      <c r="F206" s="95" t="s">
        <v>324</v>
      </c>
      <c r="G206" s="95" t="s">
        <v>325</v>
      </c>
      <c r="H206" s="32"/>
      <c r="I206" s="32"/>
      <c r="J206" s="32"/>
    </row>
    <row r="207" spans="2:10" ht="15" customHeight="1" x14ac:dyDescent="0.25">
      <c r="B207" s="32"/>
      <c r="C207" s="96" t="s">
        <v>164</v>
      </c>
      <c r="D207" s="96" t="s">
        <v>326</v>
      </c>
      <c r="E207" s="97">
        <v>20495</v>
      </c>
      <c r="F207" s="97" t="s">
        <v>327</v>
      </c>
      <c r="G207" s="97">
        <v>154.44</v>
      </c>
      <c r="H207" s="32"/>
      <c r="I207" s="32"/>
      <c r="J207" s="32"/>
    </row>
    <row r="208" spans="2:10" ht="30" customHeight="1" x14ac:dyDescent="0.25">
      <c r="B208" s="32"/>
      <c r="C208" s="96" t="s">
        <v>166</v>
      </c>
      <c r="D208" s="96" t="s">
        <v>326</v>
      </c>
      <c r="E208" s="97">
        <v>20496</v>
      </c>
      <c r="F208" s="97" t="s">
        <v>327</v>
      </c>
      <c r="G208" s="97">
        <v>154.44</v>
      </c>
      <c r="H208" s="32"/>
      <c r="I208" s="32"/>
      <c r="J208" s="32"/>
    </row>
    <row r="209" spans="2:10" x14ac:dyDescent="0.25">
      <c r="B209" s="32"/>
      <c r="C209" s="96" t="s">
        <v>328</v>
      </c>
      <c r="D209" s="96" t="s">
        <v>329</v>
      </c>
      <c r="E209" s="97">
        <v>352444</v>
      </c>
      <c r="F209" s="97" t="s">
        <v>327</v>
      </c>
      <c r="G209" s="97">
        <v>140</v>
      </c>
      <c r="H209" s="32"/>
      <c r="I209" s="32"/>
      <c r="J209" s="32"/>
    </row>
    <row r="210" spans="2:10" x14ac:dyDescent="0.25">
      <c r="B210" s="32"/>
      <c r="C210" s="96" t="s">
        <v>161</v>
      </c>
      <c r="D210" s="96" t="s">
        <v>330</v>
      </c>
      <c r="E210" s="97">
        <v>352437</v>
      </c>
      <c r="F210" s="97" t="s">
        <v>327</v>
      </c>
      <c r="G210" s="97">
        <v>140</v>
      </c>
      <c r="H210" s="32"/>
      <c r="I210" s="32"/>
      <c r="J210" s="32"/>
    </row>
    <row r="211" spans="2:10" x14ac:dyDescent="0.25">
      <c r="B211" s="32"/>
      <c r="C211" s="96" t="s">
        <v>331</v>
      </c>
      <c r="D211" s="96" t="s">
        <v>332</v>
      </c>
      <c r="E211" s="97">
        <v>550541</v>
      </c>
      <c r="F211" s="97" t="s">
        <v>333</v>
      </c>
      <c r="G211" s="97">
        <v>170</v>
      </c>
      <c r="H211" s="32"/>
      <c r="I211" s="32"/>
      <c r="J211" s="32"/>
    </row>
    <row r="212" spans="2:10" x14ac:dyDescent="0.25">
      <c r="B212" s="32"/>
      <c r="C212" s="96" t="s">
        <v>334</v>
      </c>
      <c r="D212" s="96" t="s">
        <v>332</v>
      </c>
      <c r="E212" s="97">
        <v>550542</v>
      </c>
      <c r="F212" s="97" t="s">
        <v>333</v>
      </c>
      <c r="G212" s="97">
        <v>170</v>
      </c>
      <c r="H212" s="32"/>
      <c r="I212" s="32"/>
      <c r="J212" s="32"/>
    </row>
    <row r="213" spans="2:10" x14ac:dyDescent="0.25">
      <c r="B213" s="32"/>
      <c r="C213" s="32"/>
      <c r="D213" s="32"/>
      <c r="E213" s="32"/>
      <c r="F213" s="32"/>
      <c r="G213" s="32"/>
      <c r="H213" s="32"/>
      <c r="I213" s="32"/>
      <c r="J213" s="32"/>
    </row>
    <row r="214" spans="2:10" x14ac:dyDescent="0.25">
      <c r="B214" s="52" t="s">
        <v>306</v>
      </c>
      <c r="C214" s="52"/>
      <c r="D214" s="52"/>
      <c r="E214" s="52"/>
      <c r="F214" s="52"/>
      <c r="G214" s="52"/>
      <c r="H214" s="52"/>
      <c r="I214" s="52"/>
      <c r="J214" s="52"/>
    </row>
    <row r="215" spans="2:10" x14ac:dyDescent="0.25">
      <c r="B215" s="48" t="s">
        <v>314</v>
      </c>
      <c r="C215" s="48"/>
      <c r="D215" s="48"/>
      <c r="E215" s="48"/>
      <c r="F215" s="48"/>
      <c r="G215" s="48"/>
      <c r="H215" s="48"/>
      <c r="I215" s="48"/>
      <c r="J215" s="48"/>
    </row>
    <row r="216" spans="2:10" x14ac:dyDescent="0.25">
      <c r="B216" s="48"/>
      <c r="C216" s="48"/>
      <c r="D216" s="48"/>
      <c r="E216" s="48"/>
      <c r="F216" s="48"/>
      <c r="G216" s="48"/>
      <c r="H216" s="48"/>
      <c r="I216" s="48"/>
      <c r="J216" s="48"/>
    </row>
    <row r="217" spans="2:10" x14ac:dyDescent="0.25">
      <c r="B217" s="48"/>
      <c r="C217" s="48"/>
      <c r="D217" s="48"/>
      <c r="E217" s="48"/>
      <c r="F217" s="48"/>
      <c r="G217" s="48"/>
      <c r="H217" s="48"/>
      <c r="I217" s="48"/>
      <c r="J217" s="48"/>
    </row>
    <row r="218" spans="2:10" x14ac:dyDescent="0.25">
      <c r="B218" s="48"/>
      <c r="C218" s="48"/>
      <c r="D218" s="48"/>
      <c r="E218" s="48"/>
      <c r="F218" s="48"/>
      <c r="G218" s="48"/>
      <c r="H218" s="48"/>
      <c r="I218" s="48"/>
      <c r="J218" s="48"/>
    </row>
    <row r="219" spans="2:10" ht="15" customHeight="1" x14ac:dyDescent="0.25">
      <c r="B219" s="48"/>
      <c r="C219" s="48"/>
      <c r="D219" s="48"/>
      <c r="E219" s="48"/>
      <c r="F219" s="48"/>
      <c r="G219" s="48"/>
      <c r="H219" s="48"/>
      <c r="I219" s="48"/>
      <c r="J219" s="48"/>
    </row>
    <row r="220" spans="2:10" x14ac:dyDescent="0.25">
      <c r="B220" s="48"/>
      <c r="C220" s="48"/>
      <c r="D220" s="48"/>
      <c r="E220" s="48"/>
      <c r="F220" s="48"/>
      <c r="G220" s="48"/>
      <c r="H220" s="48"/>
      <c r="I220" s="48"/>
      <c r="J220" s="48"/>
    </row>
    <row r="221" spans="2:10" x14ac:dyDescent="0.25">
      <c r="B221" s="48"/>
      <c r="C221" s="48"/>
      <c r="D221" s="48"/>
      <c r="E221" s="48"/>
      <c r="F221" s="48"/>
      <c r="G221" s="48"/>
      <c r="H221" s="48"/>
      <c r="I221" s="48"/>
      <c r="J221" s="48"/>
    </row>
    <row r="222" spans="2:10" x14ac:dyDescent="0.25">
      <c r="B222" s="48"/>
      <c r="C222" s="48"/>
      <c r="D222" s="48"/>
      <c r="E222" s="48"/>
      <c r="F222" s="48"/>
      <c r="G222" s="48"/>
      <c r="H222" s="48"/>
      <c r="I222" s="48"/>
      <c r="J222" s="48"/>
    </row>
    <row r="223" spans="2:10" x14ac:dyDescent="0.25">
      <c r="B223" s="48"/>
      <c r="C223" s="48"/>
      <c r="D223" s="48"/>
      <c r="E223" s="48"/>
      <c r="F223" s="48"/>
      <c r="G223" s="48"/>
      <c r="H223" s="48"/>
      <c r="I223" s="48"/>
      <c r="J223" s="48"/>
    </row>
    <row r="224" spans="2:10" x14ac:dyDescent="0.25">
      <c r="B224" s="48"/>
      <c r="C224" s="48"/>
      <c r="D224" s="48"/>
      <c r="E224" s="48"/>
      <c r="F224" s="48"/>
      <c r="G224" s="48"/>
      <c r="H224" s="48"/>
      <c r="I224" s="48"/>
      <c r="J224" s="48"/>
    </row>
    <row r="225" spans="2:10" x14ac:dyDescent="0.25">
      <c r="B225" s="32"/>
      <c r="C225" s="32"/>
      <c r="D225" s="32"/>
      <c r="E225" s="32"/>
      <c r="F225" s="32"/>
      <c r="G225" s="32"/>
      <c r="H225" s="32"/>
      <c r="I225" s="32"/>
      <c r="J225" s="32"/>
    </row>
    <row r="226" spans="2:10" x14ac:dyDescent="0.25">
      <c r="B226" s="48" t="s">
        <v>315</v>
      </c>
      <c r="C226" s="48"/>
      <c r="D226" s="48"/>
      <c r="E226" s="48"/>
      <c r="F226" s="48"/>
      <c r="G226" s="48"/>
      <c r="H226" s="48"/>
      <c r="I226" s="48"/>
      <c r="J226" s="48"/>
    </row>
    <row r="227" spans="2:10" x14ac:dyDescent="0.25">
      <c r="B227" s="48"/>
      <c r="C227" s="48"/>
      <c r="D227" s="48"/>
      <c r="E227" s="48"/>
      <c r="F227" s="48"/>
      <c r="G227" s="48"/>
      <c r="H227" s="48"/>
      <c r="I227" s="48"/>
      <c r="J227" s="48"/>
    </row>
    <row r="228" spans="2:10" x14ac:dyDescent="0.25">
      <c r="B228" s="48"/>
      <c r="C228" s="48"/>
      <c r="D228" s="48"/>
      <c r="E228" s="48"/>
      <c r="F228" s="48"/>
      <c r="G228" s="48"/>
      <c r="H228" s="48"/>
      <c r="I228" s="48"/>
      <c r="J228" s="48"/>
    </row>
    <row r="229" spans="2:10" x14ac:dyDescent="0.25">
      <c r="B229" s="48"/>
      <c r="C229" s="48"/>
      <c r="D229" s="48"/>
      <c r="E229" s="48"/>
      <c r="F229" s="48"/>
      <c r="G229" s="48"/>
      <c r="H229" s="48"/>
      <c r="I229" s="48"/>
      <c r="J229" s="48"/>
    </row>
    <row r="230" spans="2:10" x14ac:dyDescent="0.25">
      <c r="B230" s="48"/>
      <c r="C230" s="48"/>
      <c r="D230" s="48"/>
      <c r="E230" s="48"/>
      <c r="F230" s="48"/>
      <c r="G230" s="48"/>
      <c r="H230" s="48"/>
      <c r="I230" s="48"/>
      <c r="J230" s="48"/>
    </row>
    <row r="231" spans="2:10" ht="15" customHeight="1" x14ac:dyDescent="0.25">
      <c r="B231" s="48"/>
      <c r="C231" s="48"/>
      <c r="D231" s="48"/>
      <c r="E231" s="48"/>
      <c r="F231" s="48"/>
      <c r="G231" s="48"/>
      <c r="H231" s="48"/>
      <c r="I231" s="48"/>
      <c r="J231" s="48"/>
    </row>
    <row r="232" spans="2:10" x14ac:dyDescent="0.25">
      <c r="B232" s="48"/>
      <c r="C232" s="48"/>
      <c r="D232" s="48"/>
      <c r="E232" s="48"/>
      <c r="F232" s="48"/>
      <c r="G232" s="48"/>
      <c r="H232" s="48"/>
      <c r="I232" s="48"/>
      <c r="J232" s="48"/>
    </row>
    <row r="233" spans="2:10" x14ac:dyDescent="0.25">
      <c r="B233" s="48"/>
      <c r="C233" s="48"/>
      <c r="D233" s="48"/>
      <c r="E233" s="48"/>
      <c r="F233" s="48"/>
      <c r="G233" s="48"/>
      <c r="H233" s="48"/>
      <c r="I233" s="48"/>
      <c r="J233" s="48"/>
    </row>
    <row r="234" spans="2:10" x14ac:dyDescent="0.25">
      <c r="B234" s="48"/>
      <c r="C234" s="48"/>
      <c r="D234" s="48"/>
      <c r="E234" s="48"/>
      <c r="F234" s="48"/>
      <c r="G234" s="48"/>
      <c r="H234" s="48"/>
      <c r="I234" s="48"/>
      <c r="J234" s="48"/>
    </row>
    <row r="235" spans="2:10" x14ac:dyDescent="0.25">
      <c r="B235" s="48"/>
      <c r="C235" s="48"/>
      <c r="D235" s="48"/>
      <c r="E235" s="48"/>
      <c r="F235" s="48"/>
      <c r="G235" s="48"/>
      <c r="H235" s="48"/>
      <c r="I235" s="48"/>
      <c r="J235" s="48"/>
    </row>
    <row r="236" spans="2:10" x14ac:dyDescent="0.25">
      <c r="B236" s="48"/>
      <c r="C236" s="48"/>
      <c r="D236" s="48"/>
      <c r="E236" s="48"/>
      <c r="F236" s="48"/>
      <c r="G236" s="48"/>
      <c r="H236" s="48"/>
      <c r="I236" s="48"/>
      <c r="J236" s="48"/>
    </row>
    <row r="237" spans="2:10" x14ac:dyDescent="0.25">
      <c r="B237" s="32"/>
      <c r="C237" s="32"/>
      <c r="D237" s="32"/>
      <c r="E237" s="32"/>
      <c r="F237" s="32"/>
      <c r="G237" s="32"/>
      <c r="H237" s="32"/>
      <c r="I237" s="32"/>
      <c r="J237" s="32"/>
    </row>
    <row r="238" spans="2:10" ht="15" customHeight="1" x14ac:dyDescent="0.25">
      <c r="B238" s="48" t="s">
        <v>316</v>
      </c>
      <c r="C238" s="48"/>
      <c r="D238" s="48"/>
      <c r="E238" s="48"/>
      <c r="F238" s="48"/>
      <c r="G238" s="48"/>
      <c r="H238" s="48"/>
      <c r="I238" s="48"/>
      <c r="J238" s="48"/>
    </row>
    <row r="239" spans="2:10" x14ac:dyDescent="0.25">
      <c r="B239" s="48"/>
      <c r="C239" s="48"/>
      <c r="D239" s="48"/>
      <c r="E239" s="48"/>
      <c r="F239" s="48"/>
      <c r="G239" s="48"/>
      <c r="H239" s="48"/>
      <c r="I239" s="48"/>
      <c r="J239" s="48"/>
    </row>
    <row r="240" spans="2:10" x14ac:dyDescent="0.25">
      <c r="B240" s="48"/>
      <c r="C240" s="48"/>
      <c r="D240" s="48"/>
      <c r="E240" s="48"/>
      <c r="F240" s="48"/>
      <c r="G240" s="48"/>
      <c r="H240" s="48"/>
      <c r="I240" s="48"/>
      <c r="J240" s="48"/>
    </row>
    <row r="241" spans="2:10" x14ac:dyDescent="0.25">
      <c r="B241" s="48"/>
      <c r="C241" s="48"/>
      <c r="D241" s="48"/>
      <c r="E241" s="48"/>
      <c r="F241" s="48"/>
      <c r="G241" s="48"/>
      <c r="H241" s="48"/>
      <c r="I241" s="48"/>
      <c r="J241" s="48"/>
    </row>
    <row r="242" spans="2:10" x14ac:dyDescent="0.25">
      <c r="B242" s="48"/>
      <c r="C242" s="48"/>
      <c r="D242" s="48"/>
      <c r="E242" s="48"/>
      <c r="F242" s="48"/>
      <c r="G242" s="48"/>
      <c r="H242" s="48"/>
      <c r="I242" s="48"/>
      <c r="J242" s="48"/>
    </row>
    <row r="243" spans="2:10" x14ac:dyDescent="0.25">
      <c r="B243" s="48"/>
      <c r="C243" s="48"/>
      <c r="D243" s="48"/>
      <c r="E243" s="48"/>
      <c r="F243" s="48"/>
      <c r="G243" s="48"/>
      <c r="H243" s="48"/>
      <c r="I243" s="48"/>
      <c r="J243" s="48"/>
    </row>
    <row r="244" spans="2:10" ht="15" customHeight="1" x14ac:dyDescent="0.25">
      <c r="B244" s="32"/>
      <c r="C244" s="32"/>
      <c r="D244" s="32"/>
      <c r="E244" s="32"/>
      <c r="F244" s="32"/>
      <c r="G244" s="32"/>
      <c r="H244" s="32"/>
      <c r="I244" s="32"/>
      <c r="J244" s="32"/>
    </row>
    <row r="245" spans="2:10" x14ac:dyDescent="0.25">
      <c r="B245" s="48" t="s">
        <v>317</v>
      </c>
      <c r="C245" s="48"/>
      <c r="D245" s="48"/>
      <c r="E245" s="48"/>
      <c r="F245" s="48"/>
      <c r="G245" s="48"/>
      <c r="H245" s="48"/>
      <c r="I245" s="48"/>
      <c r="J245" s="48"/>
    </row>
    <row r="246" spans="2:10" x14ac:dyDescent="0.25">
      <c r="B246" s="48"/>
      <c r="C246" s="48"/>
      <c r="D246" s="48"/>
      <c r="E246" s="48"/>
      <c r="F246" s="48"/>
      <c r="G246" s="48"/>
      <c r="H246" s="48"/>
      <c r="I246" s="48"/>
      <c r="J246" s="48"/>
    </row>
    <row r="247" spans="2:10" x14ac:dyDescent="0.25">
      <c r="B247" s="48"/>
      <c r="C247" s="48"/>
      <c r="D247" s="48"/>
      <c r="E247" s="48"/>
      <c r="F247" s="48"/>
      <c r="G247" s="48"/>
      <c r="H247" s="48"/>
      <c r="I247" s="48"/>
      <c r="J247" s="48"/>
    </row>
    <row r="248" spans="2:10" x14ac:dyDescent="0.25">
      <c r="B248" s="48"/>
      <c r="C248" s="48"/>
      <c r="D248" s="48"/>
      <c r="E248" s="48"/>
      <c r="F248" s="48"/>
      <c r="G248" s="48"/>
      <c r="H248" s="48"/>
      <c r="I248" s="48"/>
      <c r="J248" s="48"/>
    </row>
    <row r="249" spans="2:10" x14ac:dyDescent="0.25">
      <c r="B249" s="48"/>
      <c r="C249" s="48"/>
      <c r="D249" s="48"/>
      <c r="E249" s="48"/>
      <c r="F249" s="48"/>
      <c r="G249" s="48"/>
      <c r="H249" s="48"/>
      <c r="I249" s="48"/>
      <c r="J249" s="48"/>
    </row>
    <row r="250" spans="2:10" x14ac:dyDescent="0.25">
      <c r="B250" s="32"/>
      <c r="C250" s="32"/>
      <c r="D250" s="32"/>
      <c r="E250" s="32"/>
      <c r="F250" s="32"/>
      <c r="G250" s="32"/>
      <c r="H250" s="32"/>
      <c r="I250" s="32"/>
      <c r="J250" s="32"/>
    </row>
    <row r="251" spans="2:10" x14ac:dyDescent="0.25">
      <c r="B251" s="48" t="s">
        <v>318</v>
      </c>
      <c r="C251" s="48"/>
      <c r="D251" s="48"/>
      <c r="E251" s="48"/>
      <c r="F251" s="48"/>
      <c r="G251" s="48"/>
      <c r="H251" s="48"/>
      <c r="I251" s="48"/>
      <c r="J251" s="48"/>
    </row>
    <row r="252" spans="2:10" x14ac:dyDescent="0.25">
      <c r="B252" s="48"/>
      <c r="C252" s="48"/>
      <c r="D252" s="48"/>
      <c r="E252" s="48"/>
      <c r="F252" s="48"/>
      <c r="G252" s="48"/>
      <c r="H252" s="48"/>
      <c r="I252" s="48"/>
      <c r="J252" s="48"/>
    </row>
    <row r="253" spans="2:10" x14ac:dyDescent="0.25">
      <c r="B253" s="48"/>
      <c r="C253" s="48"/>
      <c r="D253" s="48"/>
      <c r="E253" s="48"/>
      <c r="F253" s="48"/>
      <c r="G253" s="48"/>
      <c r="H253" s="48"/>
      <c r="I253" s="48"/>
      <c r="J253" s="48"/>
    </row>
    <row r="254" spans="2:10" x14ac:dyDescent="0.25">
      <c r="B254" s="32"/>
      <c r="C254" s="32"/>
      <c r="D254" s="32"/>
      <c r="E254" s="32"/>
      <c r="F254" s="32"/>
      <c r="G254" s="32"/>
      <c r="H254" s="32"/>
      <c r="I254" s="32"/>
      <c r="J254" s="32"/>
    </row>
    <row r="255" spans="2:10" x14ac:dyDescent="0.25">
      <c r="B255" s="68" t="s">
        <v>111</v>
      </c>
      <c r="C255" s="68"/>
      <c r="D255" s="68"/>
      <c r="E255" s="68"/>
      <c r="F255" s="68"/>
    </row>
    <row r="256" spans="2:10" x14ac:dyDescent="0.25">
      <c r="B256" s="71" t="s">
        <v>86</v>
      </c>
      <c r="C256" s="71" t="s">
        <v>87</v>
      </c>
      <c r="D256" s="73" t="s">
        <v>84</v>
      </c>
      <c r="E256" s="73"/>
      <c r="F256" s="34" t="s">
        <v>85</v>
      </c>
    </row>
    <row r="257" spans="2:6" x14ac:dyDescent="0.25">
      <c r="B257" s="72"/>
      <c r="C257" s="72"/>
      <c r="D257" s="34" t="s">
        <v>40</v>
      </c>
      <c r="E257" s="34" t="s">
        <v>18</v>
      </c>
      <c r="F257" s="35" t="s">
        <v>88</v>
      </c>
    </row>
    <row r="258" spans="2:6" x14ac:dyDescent="0.25">
      <c r="B258" s="10" t="s">
        <v>41</v>
      </c>
      <c r="C258" s="10" t="s">
        <v>42</v>
      </c>
      <c r="D258" s="10">
        <v>24</v>
      </c>
      <c r="E258" s="10">
        <v>24</v>
      </c>
      <c r="F258" s="10">
        <v>18</v>
      </c>
    </row>
    <row r="259" spans="2:6" x14ac:dyDescent="0.25">
      <c r="B259" s="10" t="s">
        <v>43</v>
      </c>
      <c r="C259" s="10" t="s">
        <v>44</v>
      </c>
      <c r="D259" s="12" t="s">
        <v>45</v>
      </c>
      <c r="E259" s="12" t="s">
        <v>45</v>
      </c>
      <c r="F259" s="15" t="s">
        <v>45</v>
      </c>
    </row>
    <row r="260" spans="2:6" x14ac:dyDescent="0.25">
      <c r="B260" s="10" t="s">
        <v>46</v>
      </c>
      <c r="C260" s="10" t="s">
        <v>47</v>
      </c>
      <c r="D260" s="10">
        <v>1</v>
      </c>
      <c r="E260" s="10">
        <v>1</v>
      </c>
      <c r="F260" s="10">
        <v>1</v>
      </c>
    </row>
    <row r="261" spans="2:6" x14ac:dyDescent="0.25">
      <c r="B261" s="10" t="s">
        <v>48</v>
      </c>
      <c r="C261" s="10" t="s">
        <v>42</v>
      </c>
      <c r="D261" s="10">
        <v>28</v>
      </c>
      <c r="E261" s="10">
        <v>32</v>
      </c>
      <c r="F261" s="10">
        <v>62</v>
      </c>
    </row>
    <row r="262" spans="2:6" x14ac:dyDescent="0.25">
      <c r="B262" s="10" t="s">
        <v>49</v>
      </c>
      <c r="C262" s="10" t="s">
        <v>52</v>
      </c>
      <c r="D262" s="10">
        <v>0.45</v>
      </c>
      <c r="E262" s="10">
        <v>0.45</v>
      </c>
      <c r="F262" s="10">
        <v>0.23</v>
      </c>
    </row>
    <row r="263" spans="2:6" ht="15" customHeight="1" x14ac:dyDescent="0.25">
      <c r="B263" s="10" t="s">
        <v>50</v>
      </c>
      <c r="C263" s="10"/>
      <c r="D263" s="10"/>
      <c r="E263" s="10"/>
      <c r="F263" s="10"/>
    </row>
    <row r="264" spans="2:6" x14ac:dyDescent="0.25">
      <c r="B264" s="10" t="s">
        <v>51</v>
      </c>
      <c r="C264" s="10" t="s">
        <v>53</v>
      </c>
      <c r="D264" s="10">
        <v>62.5</v>
      </c>
      <c r="E264" s="10">
        <v>62.5</v>
      </c>
      <c r="F264" s="12">
        <v>0</v>
      </c>
    </row>
    <row r="265" spans="2:6" x14ac:dyDescent="0.25">
      <c r="B265" s="10"/>
      <c r="C265" s="10" t="s">
        <v>54</v>
      </c>
      <c r="D265" s="11">
        <f>D264/720</f>
        <v>8.6805555555555552E-2</v>
      </c>
      <c r="E265" s="11">
        <f>E264/720</f>
        <v>8.6805555555555552E-2</v>
      </c>
      <c r="F265" s="12">
        <v>0</v>
      </c>
    </row>
    <row r="266" spans="2:6" x14ac:dyDescent="0.25">
      <c r="B266" s="10"/>
      <c r="C266" s="10" t="s">
        <v>52</v>
      </c>
      <c r="D266" s="11">
        <f>D265*D261</f>
        <v>2.4305555555555554</v>
      </c>
      <c r="E266" s="11">
        <f>E265*E261</f>
        <v>2.7777777777777777</v>
      </c>
      <c r="F266" s="12">
        <v>0</v>
      </c>
    </row>
    <row r="267" spans="2:6" x14ac:dyDescent="0.25">
      <c r="B267" s="10" t="s">
        <v>55</v>
      </c>
      <c r="C267" s="10" t="s">
        <v>52</v>
      </c>
      <c r="D267" s="10">
        <v>2.63</v>
      </c>
      <c r="E267" s="10">
        <v>7.7</v>
      </c>
      <c r="F267" s="10">
        <v>0</v>
      </c>
    </row>
    <row r="268" spans="2:6" x14ac:dyDescent="0.25">
      <c r="B268" s="10" t="s">
        <v>104</v>
      </c>
      <c r="C268" s="10" t="s">
        <v>52</v>
      </c>
      <c r="D268" s="10">
        <v>0</v>
      </c>
      <c r="E268" s="10">
        <v>0</v>
      </c>
      <c r="F268" s="11">
        <v>6.81</v>
      </c>
    </row>
    <row r="269" spans="2:6" x14ac:dyDescent="0.25">
      <c r="B269" s="10" t="s">
        <v>56</v>
      </c>
      <c r="C269" s="10" t="s">
        <v>52</v>
      </c>
      <c r="D269" s="11">
        <f>D266+D267</f>
        <v>5.0605555555555553</v>
      </c>
      <c r="E269" s="11">
        <f>E266+E267</f>
        <v>10.477777777777778</v>
      </c>
      <c r="F269" s="11">
        <f>F267+F268+F266</f>
        <v>6.81</v>
      </c>
    </row>
    <row r="270" spans="2:6" x14ac:dyDescent="0.25">
      <c r="B270" s="62" t="s">
        <v>93</v>
      </c>
      <c r="C270" s="62"/>
      <c r="D270" s="64" t="s">
        <v>57</v>
      </c>
      <c r="E270" s="69"/>
      <c r="F270" s="65"/>
    </row>
    <row r="271" spans="2:6" x14ac:dyDescent="0.25">
      <c r="B271" s="63"/>
      <c r="C271" s="63"/>
      <c r="D271" s="66"/>
      <c r="E271" s="70"/>
      <c r="F271" s="67"/>
    </row>
    <row r="272" spans="2:6" x14ac:dyDescent="0.25">
      <c r="B272" s="10" t="s">
        <v>58</v>
      </c>
      <c r="C272" s="10" t="s">
        <v>42</v>
      </c>
      <c r="D272" s="10">
        <f>D261*0.25</f>
        <v>7</v>
      </c>
      <c r="E272" s="10">
        <f>E261*0.25</f>
        <v>8</v>
      </c>
      <c r="F272" s="10">
        <f>F261*0.25</f>
        <v>15.5</v>
      </c>
    </row>
    <row r="273" spans="2:7" x14ac:dyDescent="0.25">
      <c r="B273" s="10" t="s">
        <v>91</v>
      </c>
      <c r="C273" s="10" t="s">
        <v>52</v>
      </c>
      <c r="D273" s="10">
        <f>D262*0.5</f>
        <v>0.22500000000000001</v>
      </c>
      <c r="E273" s="10">
        <f>E262*0.5</f>
        <v>0.22500000000000001</v>
      </c>
      <c r="F273" s="10">
        <f>0.5*F262</f>
        <v>0.115</v>
      </c>
    </row>
    <row r="274" spans="2:7" x14ac:dyDescent="0.25">
      <c r="B274" s="10" t="s">
        <v>59</v>
      </c>
      <c r="C274" s="10" t="s">
        <v>52</v>
      </c>
      <c r="D274" s="11">
        <f>D266*0.25</f>
        <v>0.60763888888888884</v>
      </c>
      <c r="E274" s="11">
        <f>E266*0.25</f>
        <v>0.69444444444444442</v>
      </c>
      <c r="F274" s="10">
        <v>0</v>
      </c>
    </row>
    <row r="275" spans="2:7" x14ac:dyDescent="0.25">
      <c r="B275" s="10" t="s">
        <v>109</v>
      </c>
      <c r="C275" s="10" t="s">
        <v>52</v>
      </c>
      <c r="D275" s="10">
        <f>D267</f>
        <v>2.63</v>
      </c>
      <c r="E275" s="10">
        <f>E267</f>
        <v>7.7</v>
      </c>
      <c r="F275" s="10">
        <v>0</v>
      </c>
    </row>
    <row r="276" spans="2:7" x14ac:dyDescent="0.25">
      <c r="B276" s="10" t="s">
        <v>108</v>
      </c>
      <c r="C276" s="10" t="s">
        <v>52</v>
      </c>
      <c r="D276" s="10">
        <v>0</v>
      </c>
      <c r="E276" s="10">
        <v>0</v>
      </c>
      <c r="F276" s="11">
        <f>0.5*F269</f>
        <v>3.4049999999999998</v>
      </c>
    </row>
    <row r="277" spans="2:7" x14ac:dyDescent="0.25">
      <c r="B277" s="10" t="s">
        <v>92</v>
      </c>
      <c r="C277" s="10" t="s">
        <v>52</v>
      </c>
      <c r="D277" s="10">
        <v>0</v>
      </c>
      <c r="E277" s="10">
        <v>0</v>
      </c>
      <c r="F277" s="10">
        <v>0</v>
      </c>
    </row>
    <row r="278" spans="2:7" x14ac:dyDescent="0.25">
      <c r="B278" s="10" t="s">
        <v>60</v>
      </c>
      <c r="C278" s="10" t="s">
        <v>61</v>
      </c>
      <c r="D278" s="11">
        <f>SUM(D273:D277)</f>
        <v>3.4626388888888888</v>
      </c>
      <c r="E278" s="11">
        <f>SUM(E273:E277)</f>
        <v>8.6194444444444454</v>
      </c>
      <c r="F278" s="11">
        <f>SUM(F273:F277)</f>
        <v>3.52</v>
      </c>
    </row>
    <row r="280" spans="2:7" x14ac:dyDescent="0.25">
      <c r="B280" s="68" t="s">
        <v>112</v>
      </c>
      <c r="C280" s="68"/>
      <c r="D280" s="68"/>
      <c r="E280" s="68"/>
      <c r="F280" s="68"/>
      <c r="G280" s="68"/>
    </row>
    <row r="281" spans="2:7" ht="15" customHeight="1" x14ac:dyDescent="0.25">
      <c r="B281" s="71" t="s">
        <v>86</v>
      </c>
      <c r="C281" s="71" t="s">
        <v>87</v>
      </c>
      <c r="D281" s="73" t="s">
        <v>96</v>
      </c>
      <c r="E281" s="73"/>
      <c r="F281" s="73"/>
      <c r="G281" s="73"/>
    </row>
    <row r="282" spans="2:7" x14ac:dyDescent="0.25">
      <c r="B282" s="72"/>
      <c r="C282" s="72"/>
      <c r="D282" s="34" t="s">
        <v>79</v>
      </c>
      <c r="E282" s="34" t="s">
        <v>81</v>
      </c>
      <c r="F282" s="35" t="s">
        <v>80</v>
      </c>
      <c r="G282" s="35" t="s">
        <v>82</v>
      </c>
    </row>
    <row r="283" spans="2:7" x14ac:dyDescent="0.25">
      <c r="B283" s="10" t="s">
        <v>41</v>
      </c>
      <c r="C283" s="10" t="s">
        <v>42</v>
      </c>
      <c r="D283" s="10">
        <v>24</v>
      </c>
      <c r="E283" s="10">
        <v>24</v>
      </c>
      <c r="F283" s="10">
        <v>24</v>
      </c>
      <c r="G283" s="10">
        <v>24</v>
      </c>
    </row>
    <row r="284" spans="2:7" x14ac:dyDescent="0.25">
      <c r="B284" s="10" t="s">
        <v>43</v>
      </c>
      <c r="C284" s="10" t="s">
        <v>44</v>
      </c>
      <c r="D284" s="12" t="s">
        <v>83</v>
      </c>
      <c r="E284" s="12" t="s">
        <v>83</v>
      </c>
      <c r="F284" s="15" t="s">
        <v>83</v>
      </c>
      <c r="G284" s="15" t="s">
        <v>83</v>
      </c>
    </row>
    <row r="285" spans="2:7" x14ac:dyDescent="0.25">
      <c r="B285" s="10" t="s">
        <v>46</v>
      </c>
      <c r="C285" s="10" t="s">
        <v>47</v>
      </c>
      <c r="D285" s="10"/>
      <c r="E285" s="10"/>
      <c r="F285" s="10"/>
      <c r="G285" s="10"/>
    </row>
    <row r="286" spans="2:7" x14ac:dyDescent="0.25">
      <c r="B286" s="10" t="s">
        <v>48</v>
      </c>
      <c r="C286" s="10" t="s">
        <v>42</v>
      </c>
      <c r="D286" s="10">
        <v>193</v>
      </c>
      <c r="E286" s="10">
        <v>179</v>
      </c>
      <c r="F286" s="10">
        <v>56</v>
      </c>
      <c r="G286" s="10">
        <v>176</v>
      </c>
    </row>
    <row r="287" spans="2:7" x14ac:dyDescent="0.25">
      <c r="B287" s="10" t="s">
        <v>49</v>
      </c>
      <c r="C287" s="10" t="s">
        <v>52</v>
      </c>
      <c r="D287" s="10">
        <v>3.3</v>
      </c>
      <c r="E287" s="10">
        <v>2.87</v>
      </c>
      <c r="F287" s="10">
        <v>3.1</v>
      </c>
      <c r="G287" s="10">
        <v>4.5</v>
      </c>
    </row>
    <row r="288" spans="2:7" ht="15" customHeight="1" x14ac:dyDescent="0.25">
      <c r="B288" s="10" t="s">
        <v>50</v>
      </c>
      <c r="C288" s="10"/>
      <c r="D288" s="53" t="s">
        <v>97</v>
      </c>
      <c r="E288" s="54"/>
      <c r="F288" s="54"/>
      <c r="G288" s="55"/>
    </row>
    <row r="289" spans="2:7" x14ac:dyDescent="0.25">
      <c r="B289" s="10" t="s">
        <v>51</v>
      </c>
      <c r="C289" s="10" t="s">
        <v>53</v>
      </c>
      <c r="D289" s="56"/>
      <c r="E289" s="57"/>
      <c r="F289" s="57"/>
      <c r="G289" s="58"/>
    </row>
    <row r="290" spans="2:7" x14ac:dyDescent="0.25">
      <c r="B290" s="10"/>
      <c r="C290" s="10" t="s">
        <v>54</v>
      </c>
      <c r="D290" s="56"/>
      <c r="E290" s="57"/>
      <c r="F290" s="57"/>
      <c r="G290" s="58"/>
    </row>
    <row r="291" spans="2:7" x14ac:dyDescent="0.25">
      <c r="B291" s="10"/>
      <c r="C291" s="10" t="s">
        <v>52</v>
      </c>
      <c r="D291" s="56"/>
      <c r="E291" s="57"/>
      <c r="F291" s="57"/>
      <c r="G291" s="58"/>
    </row>
    <row r="292" spans="2:7" x14ac:dyDescent="0.25">
      <c r="B292" s="10" t="s">
        <v>55</v>
      </c>
      <c r="C292" s="10" t="s">
        <v>52</v>
      </c>
      <c r="D292" s="56"/>
      <c r="E292" s="57"/>
      <c r="F292" s="57"/>
      <c r="G292" s="58"/>
    </row>
    <row r="293" spans="2:7" x14ac:dyDescent="0.25">
      <c r="B293" s="10" t="s">
        <v>104</v>
      </c>
      <c r="C293" s="10" t="s">
        <v>52</v>
      </c>
      <c r="D293" s="59"/>
      <c r="E293" s="60"/>
      <c r="F293" s="60"/>
      <c r="G293" s="61"/>
    </row>
    <row r="294" spans="2:7" x14ac:dyDescent="0.25">
      <c r="B294" s="10" t="s">
        <v>56</v>
      </c>
      <c r="C294" s="10" t="s">
        <v>52</v>
      </c>
      <c r="D294" s="11">
        <f>D287</f>
        <v>3.3</v>
      </c>
      <c r="E294" s="11">
        <f t="shared" ref="E294:G294" si="4">E287</f>
        <v>2.87</v>
      </c>
      <c r="F294" s="11">
        <f t="shared" si="4"/>
        <v>3.1</v>
      </c>
      <c r="G294" s="11">
        <f t="shared" si="4"/>
        <v>4.5</v>
      </c>
    </row>
    <row r="295" spans="2:7" x14ac:dyDescent="0.25">
      <c r="B295" s="62" t="s">
        <v>93</v>
      </c>
      <c r="C295" s="62"/>
      <c r="D295" s="64" t="s">
        <v>89</v>
      </c>
      <c r="E295" s="65"/>
      <c r="F295" s="64" t="s">
        <v>90</v>
      </c>
      <c r="G295" s="65"/>
    </row>
    <row r="296" spans="2:7" x14ac:dyDescent="0.25">
      <c r="B296" s="63"/>
      <c r="C296" s="63"/>
      <c r="D296" s="66"/>
      <c r="E296" s="67"/>
      <c r="F296" s="66"/>
      <c r="G296" s="67"/>
    </row>
    <row r="297" spans="2:7" x14ac:dyDescent="0.25">
      <c r="B297" s="10" t="s">
        <v>58</v>
      </c>
      <c r="C297" s="10" t="s">
        <v>42</v>
      </c>
      <c r="D297" s="10">
        <f>D286*0.25</f>
        <v>48.25</v>
      </c>
      <c r="E297" s="10">
        <f t="shared" ref="E297:G297" si="5">E286*0.25</f>
        <v>44.75</v>
      </c>
      <c r="F297" s="10">
        <f t="shared" si="5"/>
        <v>14</v>
      </c>
      <c r="G297" s="10">
        <f t="shared" si="5"/>
        <v>44</v>
      </c>
    </row>
    <row r="298" spans="2:7" ht="15" customHeight="1" x14ac:dyDescent="0.25">
      <c r="B298" s="10" t="s">
        <v>91</v>
      </c>
      <c r="C298" s="10" t="s">
        <v>52</v>
      </c>
      <c r="D298" s="10">
        <f>D287*0.5</f>
        <v>1.65</v>
      </c>
      <c r="E298" s="10">
        <f t="shared" ref="E298:G298" si="6">E287*0.5</f>
        <v>1.4350000000000001</v>
      </c>
      <c r="F298" s="10">
        <f t="shared" si="6"/>
        <v>1.55</v>
      </c>
      <c r="G298" s="10">
        <f t="shared" si="6"/>
        <v>2.25</v>
      </c>
    </row>
    <row r="299" spans="2:7" x14ac:dyDescent="0.25">
      <c r="B299" s="10" t="s">
        <v>59</v>
      </c>
      <c r="C299" s="10" t="s">
        <v>52</v>
      </c>
      <c r="D299" s="11">
        <v>0</v>
      </c>
      <c r="E299" s="11">
        <v>0</v>
      </c>
      <c r="F299" s="10">
        <v>0</v>
      </c>
      <c r="G299" s="10">
        <v>0</v>
      </c>
    </row>
    <row r="300" spans="2:7" x14ac:dyDescent="0.25">
      <c r="B300" s="10" t="s">
        <v>109</v>
      </c>
      <c r="C300" s="10" t="s">
        <v>52</v>
      </c>
      <c r="D300" s="10">
        <v>0</v>
      </c>
      <c r="E300" s="10">
        <v>0</v>
      </c>
      <c r="F300" s="10">
        <v>0</v>
      </c>
      <c r="G300" s="10">
        <v>0</v>
      </c>
    </row>
    <row r="301" spans="2:7" x14ac:dyDescent="0.25">
      <c r="B301" s="10" t="s">
        <v>108</v>
      </c>
      <c r="C301" s="10" t="s">
        <v>52</v>
      </c>
      <c r="D301" s="10"/>
      <c r="E301" s="10"/>
      <c r="F301" s="10"/>
      <c r="G301" s="10"/>
    </row>
    <row r="302" spans="2:7" x14ac:dyDescent="0.25">
      <c r="B302" s="10" t="s">
        <v>92</v>
      </c>
      <c r="C302" s="10" t="s">
        <v>52</v>
      </c>
      <c r="D302" s="10">
        <f>18.5*0.8*0.1</f>
        <v>1.4800000000000002</v>
      </c>
      <c r="E302" s="10">
        <f>30*0.8*0.1</f>
        <v>2.4000000000000004</v>
      </c>
      <c r="F302" s="10">
        <v>0</v>
      </c>
      <c r="G302" s="10">
        <v>0</v>
      </c>
    </row>
    <row r="303" spans="2:7" x14ac:dyDescent="0.25">
      <c r="B303" s="10" t="s">
        <v>60</v>
      </c>
      <c r="C303" s="10" t="s">
        <v>61</v>
      </c>
      <c r="D303" s="11">
        <f>SUM(D298:D302)</f>
        <v>3.13</v>
      </c>
      <c r="E303" s="11">
        <f>SUM(E298:E302)</f>
        <v>3.8350000000000004</v>
      </c>
      <c r="F303" s="11">
        <f t="shared" ref="F303:G303" si="7">SUM(F298:F302)</f>
        <v>1.55</v>
      </c>
      <c r="G303" s="11">
        <f t="shared" si="7"/>
        <v>2.25</v>
      </c>
    </row>
    <row r="305" spans="2:10" x14ac:dyDescent="0.25">
      <c r="B305" s="48" t="s">
        <v>319</v>
      </c>
      <c r="C305" s="48"/>
      <c r="D305" s="48"/>
      <c r="E305" s="48"/>
      <c r="F305" s="48"/>
      <c r="G305" s="48"/>
      <c r="H305" s="48"/>
      <c r="I305" s="48"/>
      <c r="J305" s="48"/>
    </row>
    <row r="306" spans="2:10" x14ac:dyDescent="0.25">
      <c r="B306" s="48"/>
      <c r="C306" s="48"/>
      <c r="D306" s="48"/>
      <c r="E306" s="48"/>
      <c r="F306" s="48"/>
      <c r="G306" s="48"/>
      <c r="H306" s="48"/>
      <c r="I306" s="48"/>
      <c r="J306" s="48"/>
    </row>
    <row r="307" spans="2:10" x14ac:dyDescent="0.25">
      <c r="B307" s="48"/>
      <c r="C307" s="48"/>
      <c r="D307" s="48"/>
      <c r="E307" s="48"/>
      <c r="F307" s="48"/>
      <c r="G307" s="48"/>
      <c r="H307" s="48"/>
      <c r="I307" s="48"/>
      <c r="J307" s="48"/>
    </row>
    <row r="308" spans="2:10" x14ac:dyDescent="0.25">
      <c r="B308" s="48"/>
      <c r="C308" s="48"/>
      <c r="D308" s="48"/>
      <c r="E308" s="48"/>
      <c r="F308" s="48"/>
      <c r="G308" s="48"/>
      <c r="H308" s="48"/>
      <c r="I308" s="48"/>
      <c r="J308" s="48"/>
    </row>
    <row r="309" spans="2:10" x14ac:dyDescent="0.25">
      <c r="B309" s="48"/>
      <c r="C309" s="48"/>
      <c r="D309" s="48"/>
      <c r="E309" s="48"/>
      <c r="F309" s="48"/>
      <c r="G309" s="48"/>
      <c r="H309" s="48"/>
      <c r="I309" s="48"/>
      <c r="J309" s="48"/>
    </row>
  </sheetData>
  <mergeCells count="75">
    <mergeCell ref="B305:J309"/>
    <mergeCell ref="D288:G293"/>
    <mergeCell ref="B295:B296"/>
    <mergeCell ref="C295:C296"/>
    <mergeCell ref="D295:E296"/>
    <mergeCell ref="F295:G296"/>
    <mergeCell ref="B270:B271"/>
    <mergeCell ref="C270:C271"/>
    <mergeCell ref="D270:F271"/>
    <mergeCell ref="B280:G280"/>
    <mergeCell ref="B281:B282"/>
    <mergeCell ref="C281:C282"/>
    <mergeCell ref="D281:G281"/>
    <mergeCell ref="B245:J249"/>
    <mergeCell ref="B251:J253"/>
    <mergeCell ref="B255:F255"/>
    <mergeCell ref="B256:B257"/>
    <mergeCell ref="C256:C257"/>
    <mergeCell ref="D256:E256"/>
    <mergeCell ref="C205:G205"/>
    <mergeCell ref="B214:J214"/>
    <mergeCell ref="B215:J224"/>
    <mergeCell ref="B226:J236"/>
    <mergeCell ref="B238:J243"/>
    <mergeCell ref="B2:J2"/>
    <mergeCell ref="B195:J197"/>
    <mergeCell ref="B199:J204"/>
    <mergeCell ref="B4:J10"/>
    <mergeCell ref="B13:J17"/>
    <mergeCell ref="B20:J28"/>
    <mergeCell ref="B86:J93"/>
    <mergeCell ref="B135:J148"/>
    <mergeCell ref="H122:H123"/>
    <mergeCell ref="I122:I123"/>
    <mergeCell ref="J122:J123"/>
    <mergeCell ref="C127:C128"/>
    <mergeCell ref="D127:D128"/>
    <mergeCell ref="E127:E128"/>
    <mergeCell ref="F127:F128"/>
    <mergeCell ref="G127:G128"/>
    <mergeCell ref="C122:C123"/>
    <mergeCell ref="D122:D123"/>
    <mergeCell ref="E122:E123"/>
    <mergeCell ref="F122:F123"/>
    <mergeCell ref="G122:G123"/>
    <mergeCell ref="H116:H117"/>
    <mergeCell ref="I116:I117"/>
    <mergeCell ref="H127:H128"/>
    <mergeCell ref="I127:I128"/>
    <mergeCell ref="J127:J128"/>
    <mergeCell ref="B116:B118"/>
    <mergeCell ref="J116:J117"/>
    <mergeCell ref="C119:C120"/>
    <mergeCell ref="D119:D120"/>
    <mergeCell ref="E119:E120"/>
    <mergeCell ref="F119:F120"/>
    <mergeCell ref="G119:G120"/>
    <mergeCell ref="H119:H120"/>
    <mergeCell ref="I119:I120"/>
    <mergeCell ref="J119:J120"/>
    <mergeCell ref="C116:D116"/>
    <mergeCell ref="E116:F116"/>
    <mergeCell ref="G116:G117"/>
    <mergeCell ref="B31:D31"/>
    <mergeCell ref="B95:H95"/>
    <mergeCell ref="F96:F98"/>
    <mergeCell ref="G96:H96"/>
    <mergeCell ref="B69:D69"/>
    <mergeCell ref="B96:B98"/>
    <mergeCell ref="C96:C98"/>
    <mergeCell ref="D96:D98"/>
    <mergeCell ref="E96:E98"/>
    <mergeCell ref="B115:H115"/>
    <mergeCell ref="B150:G150"/>
    <mergeCell ref="B166:G166"/>
  </mergeCells>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 workbookViewId="0">
      <selection activeCell="B91" sqref="B9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13"/>
  <sheetViews>
    <sheetView zoomScale="85" zoomScaleNormal="85" workbookViewId="0">
      <selection activeCell="L11" sqref="L11:L12"/>
    </sheetView>
  </sheetViews>
  <sheetFormatPr defaultRowHeight="15" x14ac:dyDescent="0.25"/>
  <cols>
    <col min="3" max="3" width="21" bestFit="1" customWidth="1"/>
    <col min="4" max="4" width="7.85546875" bestFit="1" customWidth="1"/>
    <col min="5" max="5" width="20.85546875" bestFit="1" customWidth="1"/>
    <col min="6" max="6" width="8.140625" bestFit="1" customWidth="1"/>
    <col min="7" max="7" width="4.7109375" bestFit="1" customWidth="1"/>
    <col min="9" max="9" width="17.5703125" customWidth="1"/>
    <col min="10" max="10" width="12.7109375" customWidth="1"/>
    <col min="11" max="11" width="22" bestFit="1" customWidth="1"/>
    <col min="12" max="12" width="51.85546875" bestFit="1" customWidth="1"/>
  </cols>
  <sheetData>
    <row r="5" spans="2:12" ht="47.25" x14ac:dyDescent="0.25">
      <c r="B5" s="6" t="s">
        <v>0</v>
      </c>
      <c r="C5" s="6" t="s">
        <v>1</v>
      </c>
      <c r="D5" s="6" t="s">
        <v>2</v>
      </c>
      <c r="E5" s="6" t="s">
        <v>3</v>
      </c>
      <c r="F5" s="6" t="s">
        <v>4</v>
      </c>
      <c r="G5" s="6" t="s">
        <v>5</v>
      </c>
      <c r="H5" s="4" t="s">
        <v>6</v>
      </c>
      <c r="I5" s="4" t="s">
        <v>7</v>
      </c>
      <c r="J5" s="4" t="s">
        <v>8</v>
      </c>
      <c r="K5" s="4" t="s">
        <v>9</v>
      </c>
      <c r="L5" s="6" t="s">
        <v>10</v>
      </c>
    </row>
    <row r="6" spans="2:12" x14ac:dyDescent="0.25">
      <c r="B6" s="5">
        <v>1</v>
      </c>
      <c r="C6" s="7" t="s">
        <v>11</v>
      </c>
      <c r="D6" s="7" t="s">
        <v>12</v>
      </c>
      <c r="E6" s="7" t="s">
        <v>13</v>
      </c>
      <c r="F6" s="5" t="s">
        <v>14</v>
      </c>
      <c r="G6" s="5" t="s">
        <v>15</v>
      </c>
      <c r="H6" s="5">
        <v>24</v>
      </c>
      <c r="I6" s="5">
        <v>0.4486</v>
      </c>
      <c r="J6" s="5">
        <v>28</v>
      </c>
      <c r="K6" s="5" t="s">
        <v>16</v>
      </c>
      <c r="L6" s="85" t="s">
        <v>17</v>
      </c>
    </row>
    <row r="7" spans="2:12" x14ac:dyDescent="0.25">
      <c r="B7" s="5">
        <v>2</v>
      </c>
      <c r="C7" s="7" t="s">
        <v>18</v>
      </c>
      <c r="D7" s="7" t="s">
        <v>19</v>
      </c>
      <c r="E7" s="7" t="s">
        <v>13</v>
      </c>
      <c r="F7" s="5" t="s">
        <v>20</v>
      </c>
      <c r="G7" s="5" t="s">
        <v>21</v>
      </c>
      <c r="H7" s="5">
        <v>24</v>
      </c>
      <c r="I7" s="5">
        <v>0.35189999999999999</v>
      </c>
      <c r="J7" s="5">
        <v>32</v>
      </c>
      <c r="K7" s="5" t="s">
        <v>22</v>
      </c>
      <c r="L7" s="85"/>
    </row>
    <row r="8" spans="2:12" x14ac:dyDescent="0.25">
      <c r="B8" s="5">
        <v>3</v>
      </c>
      <c r="C8" s="7" t="s">
        <v>23</v>
      </c>
      <c r="D8" s="7" t="s">
        <v>24</v>
      </c>
      <c r="E8" s="7" t="s">
        <v>98</v>
      </c>
      <c r="F8" s="5" t="s">
        <v>25</v>
      </c>
      <c r="G8" s="5" t="s">
        <v>26</v>
      </c>
      <c r="H8" s="5">
        <v>18</v>
      </c>
      <c r="I8" s="5">
        <v>2.3635000000000002</v>
      </c>
      <c r="J8" s="5">
        <v>62</v>
      </c>
      <c r="K8" s="5"/>
      <c r="L8" s="85"/>
    </row>
    <row r="9" spans="2:12" x14ac:dyDescent="0.25">
      <c r="B9" s="3">
        <v>4</v>
      </c>
      <c r="C9" s="8" t="s">
        <v>96</v>
      </c>
      <c r="D9" s="8" t="s">
        <v>27</v>
      </c>
      <c r="E9" s="8" t="s">
        <v>28</v>
      </c>
      <c r="F9" s="3" t="s">
        <v>29</v>
      </c>
      <c r="G9" s="3" t="s">
        <v>30</v>
      </c>
      <c r="H9" s="3">
        <v>24</v>
      </c>
      <c r="I9" s="3">
        <v>3.2974000000000001</v>
      </c>
      <c r="J9" s="3">
        <v>193</v>
      </c>
      <c r="K9" s="3"/>
      <c r="L9" s="87" t="s">
        <v>31</v>
      </c>
    </row>
    <row r="10" spans="2:12" x14ac:dyDescent="0.25">
      <c r="B10" s="3">
        <v>5</v>
      </c>
      <c r="C10" s="8" t="s">
        <v>96</v>
      </c>
      <c r="D10" s="8" t="s">
        <v>32</v>
      </c>
      <c r="E10" s="8" t="s">
        <v>33</v>
      </c>
      <c r="F10" s="3" t="s">
        <v>34</v>
      </c>
      <c r="G10" s="3" t="s">
        <v>26</v>
      </c>
      <c r="H10" s="3">
        <v>24</v>
      </c>
      <c r="I10" s="3">
        <v>2.8704999999999998</v>
      </c>
      <c r="J10" s="3">
        <v>179</v>
      </c>
      <c r="K10" s="3"/>
      <c r="L10" s="88"/>
    </row>
    <row r="11" spans="2:12" x14ac:dyDescent="0.25">
      <c r="B11" s="2">
        <v>6</v>
      </c>
      <c r="C11" s="9" t="s">
        <v>96</v>
      </c>
      <c r="D11" s="9" t="s">
        <v>36</v>
      </c>
      <c r="E11" s="9" t="s">
        <v>33</v>
      </c>
      <c r="F11" s="2" t="s">
        <v>29</v>
      </c>
      <c r="G11" s="2" t="s">
        <v>30</v>
      </c>
      <c r="H11" s="2">
        <v>24</v>
      </c>
      <c r="I11" s="2">
        <v>3.077</v>
      </c>
      <c r="J11" s="2">
        <v>56</v>
      </c>
      <c r="K11" s="2"/>
      <c r="L11" s="86" t="s">
        <v>35</v>
      </c>
    </row>
    <row r="12" spans="2:12" x14ac:dyDescent="0.25">
      <c r="B12" s="2">
        <v>7</v>
      </c>
      <c r="C12" s="9" t="s">
        <v>37</v>
      </c>
      <c r="D12" s="9" t="s">
        <v>38</v>
      </c>
      <c r="E12" s="9" t="s">
        <v>33</v>
      </c>
      <c r="F12" s="2" t="s">
        <v>39</v>
      </c>
      <c r="G12" s="2" t="s">
        <v>26</v>
      </c>
      <c r="H12" s="2">
        <v>24</v>
      </c>
      <c r="I12" s="2">
        <v>4.4718</v>
      </c>
      <c r="J12" s="2">
        <v>176</v>
      </c>
      <c r="K12" s="2"/>
      <c r="L12" s="86"/>
    </row>
    <row r="13" spans="2:12" x14ac:dyDescent="0.25">
      <c r="B13" s="1"/>
    </row>
  </sheetData>
  <mergeCells count="3">
    <mergeCell ref="L6:L8"/>
    <mergeCell ref="L11:L12"/>
    <mergeCell ref="L9:L10"/>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1"/>
  <sheetViews>
    <sheetView topLeftCell="A8" workbookViewId="0">
      <selection activeCell="B3" sqref="B3:J25"/>
    </sheetView>
  </sheetViews>
  <sheetFormatPr defaultRowHeight="15" x14ac:dyDescent="0.25"/>
  <cols>
    <col min="2" max="2" width="53.42578125" customWidth="1"/>
    <col min="3" max="3" width="14.7109375" bestFit="1" customWidth="1"/>
    <col min="4" max="5" width="0" hidden="1" customWidth="1"/>
    <col min="6" max="6" width="14.28515625" hidden="1" customWidth="1"/>
    <col min="9" max="9" width="12.7109375" customWidth="1"/>
    <col min="12" max="12" width="15.140625" customWidth="1"/>
  </cols>
  <sheetData>
    <row r="2" spans="2:14" ht="21" x14ac:dyDescent="0.35">
      <c r="B2" s="89" t="s">
        <v>95</v>
      </c>
      <c r="C2" s="89"/>
      <c r="D2" s="89"/>
      <c r="E2" s="89"/>
      <c r="F2" s="89"/>
      <c r="G2" s="89"/>
      <c r="H2" s="89"/>
      <c r="I2" s="89"/>
      <c r="J2" s="89"/>
    </row>
    <row r="3" spans="2:14" ht="30" customHeight="1" x14ac:dyDescent="0.25">
      <c r="B3" s="71" t="s">
        <v>86</v>
      </c>
      <c r="C3" s="71" t="s">
        <v>87</v>
      </c>
      <c r="D3" s="73" t="s">
        <v>84</v>
      </c>
      <c r="E3" s="73"/>
      <c r="F3" s="13" t="s">
        <v>85</v>
      </c>
      <c r="G3" s="73" t="s">
        <v>96</v>
      </c>
      <c r="H3" s="73"/>
      <c r="I3" s="73"/>
      <c r="J3" s="73"/>
      <c r="L3" s="90" t="s">
        <v>105</v>
      </c>
      <c r="M3" s="90"/>
      <c r="N3" s="90"/>
    </row>
    <row r="4" spans="2:14" x14ac:dyDescent="0.25">
      <c r="B4" s="72"/>
      <c r="C4" s="72"/>
      <c r="D4" s="13" t="s">
        <v>40</v>
      </c>
      <c r="E4" s="13" t="s">
        <v>18</v>
      </c>
      <c r="F4" s="14" t="s">
        <v>88</v>
      </c>
      <c r="G4" s="13" t="s">
        <v>79</v>
      </c>
      <c r="H4" s="13" t="s">
        <v>81</v>
      </c>
      <c r="I4" s="14" t="s">
        <v>80</v>
      </c>
      <c r="J4" s="14" t="s">
        <v>82</v>
      </c>
      <c r="L4" s="18" t="s">
        <v>99</v>
      </c>
      <c r="M4" s="11">
        <f>2200/2/24</f>
        <v>45.833333333333336</v>
      </c>
      <c r="N4" s="10" t="s">
        <v>100</v>
      </c>
    </row>
    <row r="5" spans="2:14" x14ac:dyDescent="0.25">
      <c r="B5" s="10" t="s">
        <v>41</v>
      </c>
      <c r="C5" s="10" t="s">
        <v>42</v>
      </c>
      <c r="D5" s="10">
        <v>24</v>
      </c>
      <c r="E5" s="10">
        <v>24</v>
      </c>
      <c r="F5" s="10">
        <v>18</v>
      </c>
      <c r="G5" s="10">
        <v>24</v>
      </c>
      <c r="H5" s="10">
        <v>24</v>
      </c>
      <c r="I5" s="10">
        <v>24</v>
      </c>
      <c r="J5" s="10">
        <v>24</v>
      </c>
      <c r="L5" s="10"/>
      <c r="M5" s="11">
        <f>M4*F8*6.5/10^5</f>
        <v>0.18470833333333336</v>
      </c>
      <c r="N5" s="10" t="s">
        <v>101</v>
      </c>
    </row>
    <row r="6" spans="2:14" x14ac:dyDescent="0.25">
      <c r="B6" s="10" t="s">
        <v>43</v>
      </c>
      <c r="C6" s="10" t="s">
        <v>44</v>
      </c>
      <c r="D6" s="12" t="s">
        <v>45</v>
      </c>
      <c r="E6" s="12" t="s">
        <v>45</v>
      </c>
      <c r="F6" s="15" t="s">
        <v>45</v>
      </c>
      <c r="G6" s="12" t="s">
        <v>83</v>
      </c>
      <c r="H6" s="12" t="s">
        <v>83</v>
      </c>
      <c r="I6" s="15" t="s">
        <v>83</v>
      </c>
      <c r="J6" s="15" t="s">
        <v>83</v>
      </c>
      <c r="L6" s="18" t="s">
        <v>103</v>
      </c>
      <c r="M6" s="11">
        <f>3*1500/24*F8/10^5</f>
        <v>0.11625000000000001</v>
      </c>
      <c r="N6" s="10" t="s">
        <v>101</v>
      </c>
    </row>
    <row r="7" spans="2:14" ht="45" x14ac:dyDescent="0.25">
      <c r="B7" s="10" t="s">
        <v>46</v>
      </c>
      <c r="C7" s="10" t="s">
        <v>47</v>
      </c>
      <c r="D7" s="10">
        <v>1</v>
      </c>
      <c r="E7" s="10">
        <v>1</v>
      </c>
      <c r="F7" s="10">
        <v>1</v>
      </c>
      <c r="G7" s="10"/>
      <c r="H7" s="10"/>
      <c r="I7" s="10"/>
      <c r="J7" s="10"/>
      <c r="L7" s="19" t="s">
        <v>104</v>
      </c>
      <c r="M7" s="10">
        <f>7000*6/24</f>
        <v>1750</v>
      </c>
      <c r="N7" s="10" t="s">
        <v>102</v>
      </c>
    </row>
    <row r="8" spans="2:14" x14ac:dyDescent="0.25">
      <c r="B8" s="10" t="s">
        <v>48</v>
      </c>
      <c r="C8" s="10" t="s">
        <v>42</v>
      </c>
      <c r="D8" s="10">
        <v>28</v>
      </c>
      <c r="E8" s="10">
        <v>32</v>
      </c>
      <c r="F8" s="10">
        <v>62</v>
      </c>
      <c r="G8" s="10">
        <v>193</v>
      </c>
      <c r="H8" s="10">
        <v>179</v>
      </c>
      <c r="I8" s="10">
        <v>56</v>
      </c>
      <c r="J8" s="10">
        <v>176</v>
      </c>
      <c r="L8" s="10"/>
      <c r="M8" s="11">
        <f>M7*F8*60*10%/10^5</f>
        <v>6.51</v>
      </c>
      <c r="N8" s="10" t="s">
        <v>101</v>
      </c>
    </row>
    <row r="9" spans="2:14" x14ac:dyDescent="0.25">
      <c r="B9" s="10" t="s">
        <v>49</v>
      </c>
      <c r="C9" s="10" t="s">
        <v>52</v>
      </c>
      <c r="D9" s="10">
        <v>0.45</v>
      </c>
      <c r="E9" s="10">
        <v>0.45</v>
      </c>
      <c r="F9" s="10">
        <v>0.23</v>
      </c>
      <c r="G9" s="10">
        <v>3.3</v>
      </c>
      <c r="H9" s="10">
        <v>2.87</v>
      </c>
      <c r="I9" s="10">
        <v>3.1</v>
      </c>
      <c r="J9" s="10">
        <v>4.5</v>
      </c>
      <c r="L9" s="10" t="s">
        <v>106</v>
      </c>
      <c r="M9" s="11">
        <f>M5+M6+M8</f>
        <v>6.8109583333333328</v>
      </c>
      <c r="N9" s="10" t="s">
        <v>101</v>
      </c>
    </row>
    <row r="10" spans="2:14" ht="15" customHeight="1" x14ac:dyDescent="0.25">
      <c r="B10" s="10" t="s">
        <v>50</v>
      </c>
      <c r="C10" s="10"/>
      <c r="D10" s="10"/>
      <c r="E10" s="10"/>
      <c r="F10" s="10"/>
      <c r="G10" s="53" t="s">
        <v>97</v>
      </c>
      <c r="H10" s="54"/>
      <c r="I10" s="54"/>
      <c r="J10" s="55"/>
      <c r="L10" s="91" t="s">
        <v>107</v>
      </c>
      <c r="M10" s="91"/>
      <c r="N10" s="91"/>
    </row>
    <row r="11" spans="2:14" x14ac:dyDescent="0.25">
      <c r="B11" s="10" t="s">
        <v>51</v>
      </c>
      <c r="C11" s="10" t="s">
        <v>53</v>
      </c>
      <c r="D11" s="10">
        <v>62.5</v>
      </c>
      <c r="E11" s="10">
        <v>62.5</v>
      </c>
      <c r="F11" s="12">
        <v>0</v>
      </c>
      <c r="G11" s="56"/>
      <c r="H11" s="57"/>
      <c r="I11" s="57"/>
      <c r="J11" s="58"/>
      <c r="L11" s="91"/>
      <c r="M11" s="91"/>
      <c r="N11" s="91"/>
    </row>
    <row r="12" spans="2:14" x14ac:dyDescent="0.25">
      <c r="B12" s="10"/>
      <c r="C12" s="10" t="s">
        <v>54</v>
      </c>
      <c r="D12" s="11">
        <f>D11/720</f>
        <v>8.6805555555555552E-2</v>
      </c>
      <c r="E12" s="11">
        <f>E11/720</f>
        <v>8.6805555555555552E-2</v>
      </c>
      <c r="F12" s="12">
        <v>0</v>
      </c>
      <c r="G12" s="56"/>
      <c r="H12" s="57"/>
      <c r="I12" s="57"/>
      <c r="J12" s="58"/>
    </row>
    <row r="13" spans="2:14" x14ac:dyDescent="0.25">
      <c r="B13" s="10"/>
      <c r="C13" s="10" t="s">
        <v>52</v>
      </c>
      <c r="D13" s="11">
        <f>D12*D8</f>
        <v>2.4305555555555554</v>
      </c>
      <c r="E13" s="11">
        <f>E12*E8</f>
        <v>2.7777777777777777</v>
      </c>
      <c r="F13" s="12">
        <v>0</v>
      </c>
      <c r="G13" s="56"/>
      <c r="H13" s="57"/>
      <c r="I13" s="57"/>
      <c r="J13" s="58"/>
    </row>
    <row r="14" spans="2:14" x14ac:dyDescent="0.25">
      <c r="B14" s="10" t="s">
        <v>55</v>
      </c>
      <c r="C14" s="10" t="s">
        <v>52</v>
      </c>
      <c r="D14" s="10">
        <v>2.63</v>
      </c>
      <c r="E14" s="10">
        <v>7.7</v>
      </c>
      <c r="F14" s="10">
        <v>0</v>
      </c>
      <c r="G14" s="56"/>
      <c r="H14" s="57"/>
      <c r="I14" s="57"/>
      <c r="J14" s="58"/>
    </row>
    <row r="15" spans="2:14" x14ac:dyDescent="0.25">
      <c r="B15" s="10" t="s">
        <v>104</v>
      </c>
      <c r="C15" s="10" t="s">
        <v>52</v>
      </c>
      <c r="D15" s="10">
        <v>0</v>
      </c>
      <c r="E15" s="10">
        <v>0</v>
      </c>
      <c r="F15" s="11">
        <f>M9</f>
        <v>6.8109583333333328</v>
      </c>
      <c r="G15" s="59"/>
      <c r="H15" s="60"/>
      <c r="I15" s="60"/>
      <c r="J15" s="61"/>
    </row>
    <row r="16" spans="2:14" x14ac:dyDescent="0.25">
      <c r="B16" s="10" t="s">
        <v>56</v>
      </c>
      <c r="C16" s="10" t="s">
        <v>52</v>
      </c>
      <c r="D16" s="11">
        <f>D13+D14</f>
        <v>5.0605555555555553</v>
      </c>
      <c r="E16" s="11">
        <f>E13+E14</f>
        <v>10.477777777777778</v>
      </c>
      <c r="F16" s="11">
        <f>F14+F15+F13</f>
        <v>6.8109583333333328</v>
      </c>
      <c r="G16" s="11">
        <f>G9</f>
        <v>3.3</v>
      </c>
      <c r="H16" s="11">
        <f t="shared" ref="H16:J16" si="0">H9</f>
        <v>2.87</v>
      </c>
      <c r="I16" s="11">
        <f t="shared" si="0"/>
        <v>3.1</v>
      </c>
      <c r="J16" s="11">
        <f t="shared" si="0"/>
        <v>4.5</v>
      </c>
    </row>
    <row r="17" spans="2:10" x14ac:dyDescent="0.25">
      <c r="B17" s="62" t="s">
        <v>93</v>
      </c>
      <c r="C17" s="62"/>
      <c r="D17" s="64" t="s">
        <v>57</v>
      </c>
      <c r="E17" s="69"/>
      <c r="F17" s="65"/>
      <c r="G17" s="64" t="s">
        <v>89</v>
      </c>
      <c r="H17" s="65"/>
      <c r="I17" s="64" t="s">
        <v>90</v>
      </c>
      <c r="J17" s="65"/>
    </row>
    <row r="18" spans="2:10" x14ac:dyDescent="0.25">
      <c r="B18" s="63"/>
      <c r="C18" s="63"/>
      <c r="D18" s="66"/>
      <c r="E18" s="70"/>
      <c r="F18" s="67"/>
      <c r="G18" s="66"/>
      <c r="H18" s="67"/>
      <c r="I18" s="66"/>
      <c r="J18" s="67"/>
    </row>
    <row r="19" spans="2:10" x14ac:dyDescent="0.25">
      <c r="B19" s="10" t="s">
        <v>58</v>
      </c>
      <c r="C19" s="10" t="s">
        <v>42</v>
      </c>
      <c r="D19" s="10">
        <f>D8*0.25</f>
        <v>7</v>
      </c>
      <c r="E19" s="10">
        <f>E8*0.25</f>
        <v>8</v>
      </c>
      <c r="F19" s="10">
        <f>F8*0.25</f>
        <v>15.5</v>
      </c>
      <c r="G19" s="10">
        <f>G8*0.25</f>
        <v>48.25</v>
      </c>
      <c r="H19" s="10">
        <f t="shared" ref="H19:J19" si="1">H8*0.25</f>
        <v>44.75</v>
      </c>
      <c r="I19" s="10">
        <f t="shared" si="1"/>
        <v>14</v>
      </c>
      <c r="J19" s="10">
        <f t="shared" si="1"/>
        <v>44</v>
      </c>
    </row>
    <row r="20" spans="2:10" x14ac:dyDescent="0.25">
      <c r="B20" s="10" t="s">
        <v>91</v>
      </c>
      <c r="C20" s="10" t="s">
        <v>52</v>
      </c>
      <c r="D20" s="10">
        <f>D9*0.5</f>
        <v>0.22500000000000001</v>
      </c>
      <c r="E20" s="10">
        <f>E9*0.5</f>
        <v>0.22500000000000001</v>
      </c>
      <c r="F20" s="10">
        <f>0.5*F9</f>
        <v>0.115</v>
      </c>
      <c r="G20" s="10">
        <f>G9*0.5</f>
        <v>1.65</v>
      </c>
      <c r="H20" s="10">
        <f t="shared" ref="H20:J20" si="2">H9*0.5</f>
        <v>1.4350000000000001</v>
      </c>
      <c r="I20" s="10">
        <f t="shared" si="2"/>
        <v>1.55</v>
      </c>
      <c r="J20" s="10">
        <f t="shared" si="2"/>
        <v>2.25</v>
      </c>
    </row>
    <row r="21" spans="2:10" x14ac:dyDescent="0.25">
      <c r="B21" s="10" t="s">
        <v>59</v>
      </c>
      <c r="C21" s="10" t="s">
        <v>52</v>
      </c>
      <c r="D21" s="11">
        <f>D13*0.25</f>
        <v>0.60763888888888884</v>
      </c>
      <c r="E21" s="11">
        <f>E13*0.25</f>
        <v>0.69444444444444442</v>
      </c>
      <c r="F21" s="10">
        <v>0</v>
      </c>
      <c r="G21" s="11">
        <v>0</v>
      </c>
      <c r="H21" s="11">
        <v>0</v>
      </c>
      <c r="I21" s="10">
        <v>0</v>
      </c>
      <c r="J21" s="10">
        <v>0</v>
      </c>
    </row>
    <row r="22" spans="2:10" x14ac:dyDescent="0.25">
      <c r="B22" s="10" t="s">
        <v>109</v>
      </c>
      <c r="C22" s="10" t="s">
        <v>52</v>
      </c>
      <c r="D22" s="10">
        <f>D14</f>
        <v>2.63</v>
      </c>
      <c r="E22" s="10">
        <f>E14</f>
        <v>7.7</v>
      </c>
      <c r="F22" s="10">
        <v>0</v>
      </c>
      <c r="G22" s="10">
        <v>0</v>
      </c>
      <c r="H22" s="10">
        <v>0</v>
      </c>
      <c r="I22" s="10">
        <v>0</v>
      </c>
      <c r="J22" s="10">
        <v>0</v>
      </c>
    </row>
    <row r="23" spans="2:10" x14ac:dyDescent="0.25">
      <c r="B23" s="10" t="s">
        <v>108</v>
      </c>
      <c r="C23" s="10" t="s">
        <v>52</v>
      </c>
      <c r="D23" s="10">
        <v>0</v>
      </c>
      <c r="E23" s="10">
        <v>0</v>
      </c>
      <c r="F23" s="11">
        <f>0.5*F16</f>
        <v>3.4054791666666664</v>
      </c>
      <c r="G23" s="10"/>
      <c r="H23" s="10"/>
      <c r="I23" s="10"/>
      <c r="J23" s="10"/>
    </row>
    <row r="24" spans="2:10" x14ac:dyDescent="0.25">
      <c r="B24" s="10" t="s">
        <v>92</v>
      </c>
      <c r="C24" s="10" t="s">
        <v>52</v>
      </c>
      <c r="D24" s="10">
        <v>0</v>
      </c>
      <c r="E24" s="10">
        <v>0</v>
      </c>
      <c r="F24" s="10">
        <v>0</v>
      </c>
      <c r="G24" s="10">
        <f>18.5*0.8*0.1</f>
        <v>1.4800000000000002</v>
      </c>
      <c r="H24" s="10">
        <f>30*0.8*0.1</f>
        <v>2.4000000000000004</v>
      </c>
      <c r="I24" s="10">
        <v>0</v>
      </c>
      <c r="J24" s="10">
        <v>0</v>
      </c>
    </row>
    <row r="25" spans="2:10" x14ac:dyDescent="0.25">
      <c r="B25" s="10" t="s">
        <v>60</v>
      </c>
      <c r="C25" s="10" t="s">
        <v>61</v>
      </c>
      <c r="D25" s="11">
        <f>SUM(D20:D24)</f>
        <v>3.4626388888888888</v>
      </c>
      <c r="E25" s="11">
        <f>SUM(E20:E24)</f>
        <v>8.6194444444444454</v>
      </c>
      <c r="F25" s="11">
        <f>SUM(F20:F24)</f>
        <v>3.5204791666666666</v>
      </c>
      <c r="G25" s="11">
        <f>SUM(G20:G24)</f>
        <v>3.13</v>
      </c>
      <c r="H25" s="11">
        <f>SUM(H20:H24)</f>
        <v>3.8350000000000004</v>
      </c>
      <c r="I25" s="11">
        <f t="shared" ref="I25:J25" si="3">SUM(I20:I24)</f>
        <v>1.55</v>
      </c>
      <c r="J25" s="11">
        <f t="shared" si="3"/>
        <v>2.25</v>
      </c>
    </row>
    <row r="26" spans="2:10" x14ac:dyDescent="0.25">
      <c r="B26" s="73" t="s">
        <v>62</v>
      </c>
      <c r="C26" s="73"/>
      <c r="D26" s="73"/>
      <c r="E26" s="73"/>
      <c r="F26" s="73"/>
      <c r="G26" s="73"/>
      <c r="H26" s="73"/>
      <c r="I26" s="73"/>
      <c r="J26" s="73"/>
    </row>
    <row r="27" spans="2:10" ht="15" customHeight="1" x14ac:dyDescent="0.25">
      <c r="B27" s="92" t="s">
        <v>94</v>
      </c>
      <c r="C27" s="92"/>
      <c r="D27" s="92"/>
      <c r="E27" s="92"/>
      <c r="F27" s="92"/>
      <c r="G27" s="92"/>
      <c r="H27" s="92"/>
      <c r="I27" s="92"/>
      <c r="J27" s="92"/>
    </row>
    <row r="28" spans="2:10" x14ac:dyDescent="0.25">
      <c r="B28" s="92"/>
      <c r="C28" s="92"/>
      <c r="D28" s="92"/>
      <c r="E28" s="92"/>
      <c r="F28" s="92"/>
      <c r="G28" s="92"/>
      <c r="H28" s="92"/>
      <c r="I28" s="92"/>
      <c r="J28" s="92"/>
    </row>
    <row r="29" spans="2:10" x14ac:dyDescent="0.25">
      <c r="B29" s="92"/>
      <c r="C29" s="92"/>
      <c r="D29" s="92"/>
      <c r="E29" s="92"/>
      <c r="F29" s="92"/>
      <c r="G29" s="92"/>
      <c r="H29" s="92"/>
      <c r="I29" s="92"/>
      <c r="J29" s="92"/>
    </row>
    <row r="30" spans="2:10" x14ac:dyDescent="0.25">
      <c r="B30" s="92"/>
      <c r="C30" s="92"/>
      <c r="D30" s="92"/>
      <c r="E30" s="92"/>
      <c r="F30" s="92"/>
      <c r="G30" s="92"/>
      <c r="H30" s="92"/>
      <c r="I30" s="92"/>
      <c r="J30" s="92"/>
    </row>
    <row r="31" spans="2:10" x14ac:dyDescent="0.25">
      <c r="B31" s="92"/>
      <c r="C31" s="92"/>
      <c r="D31" s="92"/>
      <c r="E31" s="92"/>
      <c r="F31" s="92"/>
      <c r="G31" s="92"/>
      <c r="H31" s="92"/>
      <c r="I31" s="92"/>
      <c r="J31" s="92"/>
    </row>
  </sheetData>
  <mergeCells count="15">
    <mergeCell ref="L3:N3"/>
    <mergeCell ref="L10:N11"/>
    <mergeCell ref="B26:J26"/>
    <mergeCell ref="B27:J31"/>
    <mergeCell ref="D17:F18"/>
    <mergeCell ref="B17:B18"/>
    <mergeCell ref="C17:C18"/>
    <mergeCell ref="B2:J2"/>
    <mergeCell ref="G3:J3"/>
    <mergeCell ref="D3:E3"/>
    <mergeCell ref="G17:H18"/>
    <mergeCell ref="I17:J18"/>
    <mergeCell ref="B3:B4"/>
    <mergeCell ref="C3:C4"/>
    <mergeCell ref="G10:J15"/>
  </mergeCells>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I14"/>
  <sheetViews>
    <sheetView workbookViewId="0">
      <selection activeCell="I12" sqref="I12"/>
    </sheetView>
  </sheetViews>
  <sheetFormatPr defaultRowHeight="15" x14ac:dyDescent="0.25"/>
  <cols>
    <col min="4" max="4" width="91.85546875" bestFit="1" customWidth="1"/>
    <col min="5" max="5" width="12.5703125" bestFit="1" customWidth="1"/>
    <col min="6" max="6" width="11.140625" bestFit="1" customWidth="1"/>
    <col min="7" max="7" width="11.28515625" bestFit="1" customWidth="1"/>
  </cols>
  <sheetData>
    <row r="5" spans="4:9" ht="15.75" x14ac:dyDescent="0.25">
      <c r="D5" s="16" t="s">
        <v>63</v>
      </c>
    </row>
    <row r="6" spans="4:9" ht="30" x14ac:dyDescent="0.25">
      <c r="D6" s="16" t="s">
        <v>64</v>
      </c>
      <c r="F6" s="17" t="s">
        <v>75</v>
      </c>
      <c r="G6" s="17" t="s">
        <v>78</v>
      </c>
    </row>
    <row r="7" spans="4:9" ht="15.75" x14ac:dyDescent="0.25">
      <c r="D7" s="16" t="s">
        <v>65</v>
      </c>
      <c r="E7" t="s">
        <v>71</v>
      </c>
      <c r="F7">
        <v>1200</v>
      </c>
      <c r="G7">
        <f>10*8</f>
        <v>80</v>
      </c>
      <c r="H7">
        <f>G7*F7</f>
        <v>96000</v>
      </c>
      <c r="I7" s="93">
        <f>SUM(H7:H10)</f>
        <v>263200</v>
      </c>
    </row>
    <row r="8" spans="4:9" ht="15.75" x14ac:dyDescent="0.25">
      <c r="D8" s="16" t="s">
        <v>66</v>
      </c>
      <c r="E8" t="s">
        <v>72</v>
      </c>
      <c r="F8">
        <v>1400</v>
      </c>
      <c r="G8">
        <f>8*8</f>
        <v>64</v>
      </c>
      <c r="H8">
        <f t="shared" ref="H8:H12" si="0">G8*F8</f>
        <v>89600</v>
      </c>
      <c r="I8" s="93"/>
    </row>
    <row r="9" spans="4:9" ht="15.75" x14ac:dyDescent="0.25">
      <c r="D9" s="16" t="s">
        <v>67</v>
      </c>
      <c r="E9" t="s">
        <v>73</v>
      </c>
      <c r="F9">
        <v>1800</v>
      </c>
      <c r="G9">
        <f>4*8</f>
        <v>32</v>
      </c>
      <c r="H9">
        <f t="shared" si="0"/>
        <v>57600</v>
      </c>
      <c r="I9" s="93"/>
    </row>
    <row r="10" spans="4:9" ht="15.75" x14ac:dyDescent="0.25">
      <c r="D10" s="16" t="s">
        <v>68</v>
      </c>
      <c r="E10" t="s">
        <v>74</v>
      </c>
      <c r="F10">
        <v>1000</v>
      </c>
      <c r="G10">
        <f>2.5*8</f>
        <v>20</v>
      </c>
      <c r="H10">
        <f t="shared" si="0"/>
        <v>20000</v>
      </c>
      <c r="I10" s="93"/>
    </row>
    <row r="11" spans="4:9" ht="15.75" x14ac:dyDescent="0.25">
      <c r="D11" s="16" t="s">
        <v>69</v>
      </c>
      <c r="E11" t="s">
        <v>76</v>
      </c>
      <c r="F11">
        <v>1000</v>
      </c>
      <c r="G11">
        <f>23*8</f>
        <v>184</v>
      </c>
      <c r="H11">
        <f t="shared" si="0"/>
        <v>184000</v>
      </c>
    </row>
    <row r="12" spans="4:9" ht="15.75" x14ac:dyDescent="0.25">
      <c r="D12" s="16" t="s">
        <v>70</v>
      </c>
      <c r="E12" t="s">
        <v>77</v>
      </c>
      <c r="F12">
        <v>7000</v>
      </c>
      <c r="G12">
        <f>330/3</f>
        <v>110</v>
      </c>
      <c r="H12">
        <f t="shared" si="0"/>
        <v>770000</v>
      </c>
    </row>
    <row r="13" spans="4:9" ht="15.75" x14ac:dyDescent="0.25">
      <c r="D13" s="16"/>
    </row>
    <row r="14" spans="4:9" ht="15.75" x14ac:dyDescent="0.25">
      <c r="D14" s="16"/>
    </row>
  </sheetData>
  <mergeCells count="1">
    <mergeCell ref="I7:I10"/>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Annexire 2.1</vt:lpstr>
      <vt:lpstr>Pumps Identified</vt:lpstr>
      <vt:lpstr>CBA</vt:lpstr>
      <vt:lpstr>Production Loss calc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Mahendra  Uttam</dc:creator>
  <cp:lastModifiedBy>Pramath  Sanghavi</cp:lastModifiedBy>
  <dcterms:created xsi:type="dcterms:W3CDTF">2017-02-15T04:22:11Z</dcterms:created>
  <dcterms:modified xsi:type="dcterms:W3CDTF">2017-04-12T11:17:25Z</dcterms:modified>
</cp:coreProperties>
</file>