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utility savings" sheetId="1" r:id="rId1"/>
    <sheet name="yeild saving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1" i="1" l="1"/>
  <c r="G11" i="1"/>
  <c r="G10" i="1"/>
  <c r="H10" i="1" s="1"/>
  <c r="H9" i="1"/>
  <c r="G9" i="1"/>
  <c r="M28" i="2"/>
  <c r="G35" i="2"/>
  <c r="H34" i="2"/>
  <c r="H35" i="2" s="1"/>
  <c r="G34" i="2"/>
  <c r="H33" i="2"/>
  <c r="H27" i="2"/>
  <c r="G27" i="2"/>
  <c r="I27" i="2" s="1"/>
  <c r="L27" i="2" s="1"/>
  <c r="E27" i="2"/>
  <c r="F27" i="2" s="1"/>
  <c r="E26" i="2"/>
  <c r="G26" i="2" s="1"/>
  <c r="I26" i="2" s="1"/>
  <c r="L26" i="2" s="1"/>
  <c r="D26" i="2"/>
  <c r="H26" i="2" s="1"/>
  <c r="G25" i="2"/>
  <c r="F25" i="2"/>
  <c r="K25" i="2" s="1"/>
  <c r="E25" i="2"/>
  <c r="D25" i="2"/>
  <c r="H25" i="2" s="1"/>
  <c r="E23" i="2"/>
  <c r="G23" i="2" s="1"/>
  <c r="D23" i="2"/>
  <c r="H23" i="2" s="1"/>
  <c r="C23" i="2"/>
  <c r="G22" i="2"/>
  <c r="E22" i="2"/>
  <c r="F22" i="2" s="1"/>
  <c r="D22" i="2"/>
  <c r="H22" i="2" s="1"/>
  <c r="C22" i="2"/>
  <c r="F21" i="2"/>
  <c r="K21" i="2" s="1"/>
  <c r="E21" i="2"/>
  <c r="G21" i="2" s="1"/>
  <c r="D21" i="2"/>
  <c r="H21" i="2" s="1"/>
  <c r="C21" i="2"/>
  <c r="K20" i="2"/>
  <c r="J20" i="2"/>
  <c r="I20" i="2"/>
  <c r="L20" i="2" s="1"/>
  <c r="G20" i="2"/>
  <c r="C20" i="2"/>
  <c r="E19" i="2"/>
  <c r="G19" i="2" s="1"/>
  <c r="D19" i="2"/>
  <c r="H19" i="2" s="1"/>
  <c r="C19" i="2"/>
  <c r="H11" i="2"/>
  <c r="I11" i="2" s="1"/>
  <c r="H10" i="2"/>
  <c r="I10" i="2" s="1"/>
  <c r="H9" i="2"/>
  <c r="I9" i="2" s="1"/>
  <c r="I8" i="2"/>
  <c r="I7" i="2"/>
  <c r="I13" i="2" s="1"/>
  <c r="H7" i="2"/>
  <c r="J3" i="2"/>
  <c r="E63" i="1"/>
  <c r="G62" i="1"/>
  <c r="H62" i="1" s="1"/>
  <c r="G61" i="1"/>
  <c r="H61" i="1" s="1"/>
  <c r="H63" i="1" s="1"/>
  <c r="H64" i="1" s="1"/>
  <c r="G60" i="1"/>
  <c r="E56" i="1"/>
  <c r="G55" i="1"/>
  <c r="H55" i="1" s="1"/>
  <c r="G54" i="1"/>
  <c r="H54" i="1" s="1"/>
  <c r="G53" i="1"/>
  <c r="H53" i="1" s="1"/>
  <c r="E49" i="1"/>
  <c r="G48" i="1"/>
  <c r="H48" i="1" s="1"/>
  <c r="G47" i="1"/>
  <c r="H47" i="1" s="1"/>
  <c r="G46" i="1"/>
  <c r="H46" i="1" s="1"/>
  <c r="E34" i="1"/>
  <c r="G33" i="1"/>
  <c r="H33" i="1" s="1"/>
  <c r="G32" i="1"/>
  <c r="H32" i="1" s="1"/>
  <c r="G31" i="1"/>
  <c r="H31" i="1" s="1"/>
  <c r="G26" i="1"/>
  <c r="H26" i="1" s="1"/>
  <c r="G25" i="1"/>
  <c r="H25" i="1" s="1"/>
  <c r="G24" i="1"/>
  <c r="H24" i="1" s="1"/>
  <c r="G19" i="1"/>
  <c r="H19" i="1" s="1"/>
  <c r="H18" i="1"/>
  <c r="G18" i="1"/>
  <c r="G17" i="1"/>
  <c r="H17" i="1" s="1"/>
  <c r="H12" i="1" l="1"/>
  <c r="H13" i="1" s="1"/>
  <c r="H56" i="1"/>
  <c r="H57" i="1" s="1"/>
  <c r="H34" i="1"/>
  <c r="H35" i="1" s="1"/>
  <c r="H49" i="1"/>
  <c r="H50" i="1" s="1"/>
  <c r="M20" i="2"/>
  <c r="K27" i="2"/>
  <c r="M27" i="2" s="1"/>
  <c r="J27" i="2"/>
  <c r="I19" i="2"/>
  <c r="L19" i="2" s="1"/>
  <c r="I21" i="2"/>
  <c r="L21" i="2" s="1"/>
  <c r="L28" i="2" s="1"/>
  <c r="K22" i="2"/>
  <c r="J22" i="2"/>
  <c r="I23" i="2"/>
  <c r="L23" i="2" s="1"/>
  <c r="I25" i="2"/>
  <c r="L25" i="2" s="1"/>
  <c r="M25" i="2" s="1"/>
  <c r="I22" i="2"/>
  <c r="L22" i="2" s="1"/>
  <c r="F19" i="2"/>
  <c r="F23" i="2"/>
  <c r="F26" i="2"/>
  <c r="J21" i="2"/>
  <c r="J25" i="2"/>
  <c r="H27" i="1"/>
  <c r="H28" i="1" s="1"/>
  <c r="H20" i="1"/>
  <c r="H21" i="1" s="1"/>
  <c r="K19" i="2" l="1"/>
  <c r="M19" i="2" s="1"/>
  <c r="J19" i="2"/>
  <c r="K26" i="2"/>
  <c r="M26" i="2" s="1"/>
  <c r="J26" i="2"/>
  <c r="M21" i="2"/>
  <c r="K23" i="2"/>
  <c r="J23" i="2"/>
  <c r="M22" i="2"/>
  <c r="M23" i="2" l="1"/>
  <c r="K28" i="2"/>
</calcChain>
</file>

<file path=xl/comments1.xml><?xml version="1.0" encoding="utf-8"?>
<comments xmlns="http://schemas.openxmlformats.org/spreadsheetml/2006/main">
  <authors>
    <author>Author</author>
  </authors>
  <commentList>
    <comment ref="J5" authorId="0">
      <text>
        <r>
          <rPr>
            <b/>
            <sz val="9"/>
            <color indexed="81"/>
            <rFont val="Tahoma"/>
            <family val="2"/>
          </rPr>
          <t xml:space="preserve">TWO no of short runs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 xml:space="preserve">TWO no of short runs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0">
      <text>
        <r>
          <rPr>
            <b/>
            <sz val="10"/>
            <color indexed="81"/>
            <rFont val="Tahoma"/>
            <family val="2"/>
          </rPr>
          <t xml:space="preserve">two run divided 370 Mt &amp; 498 MT
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Very short run &amp; only one run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Very short run &amp; two no of chnagovers</t>
        </r>
      </text>
    </comment>
    <comment ref="P5" authorId="0">
      <text>
        <r>
          <rPr>
            <b/>
            <sz val="9"/>
            <color indexed="81"/>
            <rFont val="Tahoma"/>
            <family val="2"/>
          </rPr>
          <t>SHORT runs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<sst xmlns="http://schemas.openxmlformats.org/spreadsheetml/2006/main" count="128" uniqueCount="68">
  <si>
    <t>Hyd. SPFAD for Superflex 1840P C-302/402 FEED</t>
  </si>
  <si>
    <t>Hyd. SPFAD for Superflex 1840P C302-C303</t>
  </si>
  <si>
    <t>Difference</t>
  </si>
  <si>
    <t>rs per Utility</t>
  </si>
  <si>
    <t>Steam (MT)</t>
  </si>
  <si>
    <t>Coal for TOH (kgs)</t>
  </si>
  <si>
    <t>Power (kWh)</t>
  </si>
  <si>
    <t>Rs per MT</t>
  </si>
  <si>
    <t>Total Rs.</t>
  </si>
  <si>
    <t>Hyd. SPFAD for Superflex 1840P C-401/402 FEED</t>
  </si>
  <si>
    <t>-</t>
  </si>
  <si>
    <t>VEGACID SUPERFLEX</t>
  </si>
  <si>
    <t>Avg Yeild</t>
  </si>
  <si>
    <t>Quantity MT</t>
  </si>
  <si>
    <t>Resons</t>
  </si>
  <si>
    <t>Rs. Per kg</t>
  </si>
  <si>
    <t>YIeld Difference</t>
  </si>
  <si>
    <t>Rs Saved</t>
  </si>
  <si>
    <t>April.16</t>
  </si>
  <si>
    <t>C-302/303 in series</t>
  </si>
  <si>
    <t>May.16</t>
  </si>
  <si>
    <t>No run</t>
  </si>
  <si>
    <t>June.16</t>
  </si>
  <si>
    <t>July.16</t>
  </si>
  <si>
    <t>Aug.16</t>
  </si>
  <si>
    <t>Sept.16</t>
  </si>
  <si>
    <t>Oct.16</t>
  </si>
  <si>
    <t>Nov.16</t>
  </si>
  <si>
    <t>Dec.16</t>
  </si>
  <si>
    <t>Jan.17</t>
  </si>
  <si>
    <t>Feb.17</t>
  </si>
  <si>
    <t>Marc.17</t>
  </si>
  <si>
    <t>Feed Qty</t>
  </si>
  <si>
    <t>BOM</t>
  </si>
  <si>
    <t>Feed diff</t>
  </si>
  <si>
    <t>Mix residu</t>
  </si>
  <si>
    <t>Actual Mix</t>
  </si>
  <si>
    <t>Sr.no</t>
  </si>
  <si>
    <t>PRICE</t>
  </si>
  <si>
    <t>Superflex</t>
  </si>
  <si>
    <t>UTSR</t>
  </si>
  <si>
    <t>C-1698</t>
  </si>
  <si>
    <t xml:space="preserve">C-302/402 instead C-302/303 for Superflex </t>
  </si>
  <si>
    <t>LAKSHYA 2016-17 FATY ACID</t>
  </si>
  <si>
    <t>Total savings Potential
 for FY-2016-17</t>
  </si>
  <si>
    <t>Total  savings Balanced for FY-2016-17</t>
  </si>
  <si>
    <t>April'16</t>
  </si>
  <si>
    <t>May'16</t>
  </si>
  <si>
    <t>June'16</t>
  </si>
  <si>
    <t>July'16</t>
  </si>
  <si>
    <t>Aug'16</t>
  </si>
  <si>
    <t>Sept'16</t>
  </si>
  <si>
    <t>Oct'16</t>
  </si>
  <si>
    <t>Nov'16</t>
  </si>
  <si>
    <t>Dec'16</t>
  </si>
  <si>
    <t>Jan'17</t>
  </si>
  <si>
    <t>Feb'17</t>
  </si>
  <si>
    <t>March'17</t>
  </si>
  <si>
    <t>Total</t>
  </si>
  <si>
    <t>SR.NO</t>
  </si>
  <si>
    <t>RS</t>
  </si>
  <si>
    <t>July</t>
  </si>
  <si>
    <t>Sept</t>
  </si>
  <si>
    <t>Oct</t>
  </si>
  <si>
    <t>Nov</t>
  </si>
  <si>
    <t>Jan</t>
  </si>
  <si>
    <t>Feb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</si>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</sst>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1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4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" fontId="13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64"/>
  <sheetViews>
    <sheetView tabSelected="1" workbookViewId="0">
      <selection activeCell="K28" sqref="K28"/>
    </sheetView>
  </sheetViews>
  <sheetFormatPr defaultRowHeight="15" x14ac:dyDescent="0.25"/>
  <cols>
    <col min="1" max="1" width="4.7109375" customWidth="1"/>
    <col min="2" max="2" width="32.5703125" customWidth="1"/>
    <col min="5" max="5" width="17" customWidth="1"/>
    <col min="7" max="7" width="10.7109375" bestFit="1" customWidth="1"/>
    <col min="8" max="8" width="12.7109375" customWidth="1"/>
  </cols>
  <sheetData>
    <row r="3" spans="1:17" x14ac:dyDescent="0.25">
      <c r="A3" s="33"/>
      <c r="B3" s="33" t="s">
        <v>43</v>
      </c>
      <c r="C3" s="33" t="s">
        <v>44</v>
      </c>
      <c r="D3" s="33" t="s">
        <v>45</v>
      </c>
      <c r="E3" s="33" t="s">
        <v>46</v>
      </c>
      <c r="F3" s="33" t="s">
        <v>47</v>
      </c>
      <c r="G3" s="33" t="s">
        <v>48</v>
      </c>
      <c r="H3" s="33" t="s">
        <v>49</v>
      </c>
      <c r="I3" s="33" t="s">
        <v>50</v>
      </c>
      <c r="J3" s="33" t="s">
        <v>51</v>
      </c>
      <c r="K3" s="33" t="s">
        <v>52</v>
      </c>
      <c r="L3" s="33" t="s">
        <v>53</v>
      </c>
      <c r="M3" s="33" t="s">
        <v>54</v>
      </c>
      <c r="N3" s="33" t="s">
        <v>55</v>
      </c>
      <c r="O3" s="33" t="s">
        <v>56</v>
      </c>
      <c r="P3" s="33" t="s">
        <v>57</v>
      </c>
      <c r="Q3" s="33" t="s">
        <v>58</v>
      </c>
    </row>
    <row r="4" spans="1:17" x14ac:dyDescent="0.25">
      <c r="A4" s="33" t="s">
        <v>59</v>
      </c>
      <c r="B4" s="33"/>
      <c r="C4" s="33" t="s">
        <v>60</v>
      </c>
      <c r="D4" s="33" t="s">
        <v>60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1:17" ht="29.25" x14ac:dyDescent="0.25">
      <c r="A5" s="2">
        <v>8</v>
      </c>
      <c r="B5" s="34" t="s">
        <v>42</v>
      </c>
      <c r="C5" s="35"/>
      <c r="D5" s="35"/>
      <c r="E5" s="2"/>
      <c r="F5" s="2"/>
      <c r="G5" s="2"/>
      <c r="H5" s="11">
        <v>228915.29694910845</v>
      </c>
      <c r="I5" s="2">
        <v>0</v>
      </c>
      <c r="J5" s="11">
        <v>41658.25667635342</v>
      </c>
      <c r="K5" s="11">
        <v>121065.19720000002</v>
      </c>
      <c r="L5" s="11">
        <v>125874.61712000005</v>
      </c>
      <c r="M5" s="11">
        <v>8517.1550000000207</v>
      </c>
      <c r="N5" s="11">
        <v>14850.647999999992</v>
      </c>
      <c r="O5" s="11">
        <v>25680.614700000006</v>
      </c>
      <c r="P5" s="11">
        <v>68541.53250000003</v>
      </c>
      <c r="Q5" s="36">
        <v>635103.31814546208</v>
      </c>
    </row>
    <row r="6" spans="1:17" ht="15.75" x14ac:dyDescent="0.25">
      <c r="A6" s="30"/>
      <c r="B6" s="27"/>
      <c r="C6" s="28"/>
      <c r="D6" s="28"/>
      <c r="E6" s="26"/>
      <c r="F6" s="26"/>
      <c r="G6" s="26"/>
      <c r="H6" s="29"/>
      <c r="I6" s="26"/>
      <c r="J6" s="31"/>
      <c r="K6" s="31"/>
      <c r="L6" s="31"/>
      <c r="M6" s="31"/>
      <c r="N6" s="31"/>
      <c r="O6" s="31"/>
      <c r="P6" s="31"/>
      <c r="Q6" s="32"/>
    </row>
    <row r="7" spans="1:17" ht="15.75" x14ac:dyDescent="0.25">
      <c r="A7" s="30"/>
      <c r="B7" s="27" t="s">
        <v>61</v>
      </c>
      <c r="C7" s="28"/>
      <c r="D7" s="28"/>
      <c r="E7" s="26"/>
      <c r="F7" s="26"/>
      <c r="G7" s="26"/>
      <c r="H7" s="29"/>
      <c r="I7" s="26"/>
      <c r="J7" s="31"/>
      <c r="K7" s="31"/>
      <c r="L7" s="31"/>
      <c r="M7" s="31"/>
      <c r="N7" s="31"/>
      <c r="O7" s="31"/>
      <c r="P7" s="31"/>
      <c r="Q7" s="32"/>
    </row>
    <row r="8" spans="1:17" ht="43.5" x14ac:dyDescent="0.25">
      <c r="A8" s="30"/>
      <c r="B8" s="1" t="s">
        <v>0</v>
      </c>
      <c r="C8" s="2">
        <v>772.89300000000003</v>
      </c>
      <c r="D8" s="2"/>
      <c r="E8" s="1" t="s">
        <v>1</v>
      </c>
      <c r="F8" s="2"/>
      <c r="G8" s="2" t="s">
        <v>2</v>
      </c>
      <c r="H8" s="2" t="s">
        <v>3</v>
      </c>
      <c r="I8" s="2"/>
      <c r="J8" s="31"/>
      <c r="K8" s="31"/>
      <c r="L8" s="31"/>
      <c r="M8" s="31"/>
      <c r="N8" s="31"/>
      <c r="O8" s="31"/>
      <c r="P8" s="31"/>
      <c r="Q8" s="32"/>
    </row>
    <row r="9" spans="1:17" ht="15.75" x14ac:dyDescent="0.25">
      <c r="A9" s="30"/>
      <c r="B9" s="2" t="s">
        <v>4</v>
      </c>
      <c r="C9" s="37">
        <v>125.67172946319866</v>
      </c>
      <c r="D9" s="2"/>
      <c r="E9" s="3">
        <v>156.9029563591742</v>
      </c>
      <c r="F9" s="2"/>
      <c r="G9" s="3">
        <f>E9-C9</f>
        <v>31.231226895975539</v>
      </c>
      <c r="H9" s="4">
        <f>G9*I9</f>
        <v>52.187380143175126</v>
      </c>
      <c r="I9" s="2">
        <v>1.671</v>
      </c>
      <c r="J9" s="31"/>
      <c r="K9" s="31"/>
      <c r="L9" s="31"/>
      <c r="M9" s="31"/>
      <c r="N9" s="31"/>
      <c r="O9" s="31"/>
      <c r="P9" s="31"/>
      <c r="Q9" s="32"/>
    </row>
    <row r="10" spans="1:17" ht="15.75" x14ac:dyDescent="0.25">
      <c r="A10" s="30"/>
      <c r="B10" s="2" t="s">
        <v>5</v>
      </c>
      <c r="C10" s="37">
        <v>73.191284670623887</v>
      </c>
      <c r="D10" s="2"/>
      <c r="E10" s="3">
        <v>90.997255207007413</v>
      </c>
      <c r="F10" s="2"/>
      <c r="G10" s="3">
        <f t="shared" ref="G10:G11" si="0">E10-C10</f>
        <v>17.805970536383526</v>
      </c>
      <c r="H10" s="4">
        <f t="shared" ref="H10:H11" si="1">G10*I10</f>
        <v>88.495673565826124</v>
      </c>
      <c r="I10" s="2">
        <v>4.97</v>
      </c>
      <c r="J10" s="31"/>
      <c r="K10" s="31"/>
      <c r="L10" s="31"/>
      <c r="M10" s="31"/>
      <c r="N10" s="31"/>
      <c r="O10" s="31"/>
      <c r="P10" s="31"/>
      <c r="Q10" s="32"/>
    </row>
    <row r="11" spans="1:17" ht="15.75" x14ac:dyDescent="0.25">
      <c r="A11" s="30"/>
      <c r="B11" s="2" t="s">
        <v>6</v>
      </c>
      <c r="C11" s="37">
        <v>52.863446872508987</v>
      </c>
      <c r="D11" s="2"/>
      <c r="E11" s="3">
        <v>83.594029856273394</v>
      </c>
      <c r="F11" s="2"/>
      <c r="G11" s="3">
        <f t="shared" si="0"/>
        <v>30.730582983764407</v>
      </c>
      <c r="H11" s="4">
        <f t="shared" si="1"/>
        <v>155.49674989784788</v>
      </c>
      <c r="I11" s="2">
        <v>5.0599999999999996</v>
      </c>
      <c r="J11" s="31"/>
      <c r="K11" s="31"/>
      <c r="L11" s="31"/>
      <c r="M11" s="31"/>
      <c r="N11" s="31"/>
      <c r="O11" s="31"/>
      <c r="P11" s="31"/>
      <c r="Q11" s="32"/>
    </row>
    <row r="12" spans="1:17" ht="15.75" x14ac:dyDescent="0.25">
      <c r="A12" s="30"/>
      <c r="B12" s="2"/>
      <c r="C12" s="2"/>
      <c r="D12" s="2"/>
      <c r="E12" s="2"/>
      <c r="F12" s="2"/>
      <c r="G12" s="2" t="s">
        <v>7</v>
      </c>
      <c r="H12" s="4">
        <f>SUM(H9:H11)</f>
        <v>296.17980360684913</v>
      </c>
      <c r="I12" s="2"/>
      <c r="J12" s="31"/>
      <c r="K12" s="31"/>
      <c r="L12" s="31"/>
      <c r="M12" s="31"/>
      <c r="N12" s="31"/>
      <c r="O12" s="31"/>
      <c r="P12" s="31"/>
      <c r="Q12" s="32"/>
    </row>
    <row r="13" spans="1:17" ht="15.75" x14ac:dyDescent="0.25">
      <c r="A13" s="30"/>
      <c r="B13" s="2"/>
      <c r="C13" s="2"/>
      <c r="D13" s="2"/>
      <c r="E13" s="2"/>
      <c r="F13" s="2"/>
      <c r="G13" s="2" t="s">
        <v>8</v>
      </c>
      <c r="H13" s="4">
        <f>H12*C8</f>
        <v>228915.29694910845</v>
      </c>
      <c r="I13" s="2"/>
      <c r="J13" s="31"/>
      <c r="K13" s="31"/>
      <c r="L13" s="31"/>
      <c r="M13" s="31"/>
      <c r="N13" s="31"/>
      <c r="O13" s="31"/>
      <c r="P13" s="31"/>
      <c r="Q13" s="32"/>
    </row>
    <row r="14" spans="1:17" ht="15.75" x14ac:dyDescent="0.25">
      <c r="A14" s="30"/>
      <c r="B14" s="27"/>
      <c r="C14" s="28"/>
      <c r="D14" s="28"/>
      <c r="E14" s="26"/>
      <c r="F14" s="26"/>
      <c r="G14" s="26"/>
      <c r="H14" s="29"/>
      <c r="I14" s="26"/>
      <c r="J14" s="31"/>
      <c r="K14" s="31"/>
      <c r="L14" s="31"/>
      <c r="M14" s="31"/>
      <c r="N14" s="31"/>
      <c r="O14" s="31"/>
      <c r="P14" s="31"/>
      <c r="Q14" s="32"/>
    </row>
    <row r="15" spans="1:17" ht="15.75" x14ac:dyDescent="0.25">
      <c r="A15" s="30"/>
      <c r="B15" s="27" t="s">
        <v>62</v>
      </c>
      <c r="C15" s="28"/>
      <c r="D15" s="28"/>
      <c r="E15" s="26"/>
      <c r="F15" s="26"/>
      <c r="G15" s="26"/>
      <c r="H15" s="29"/>
      <c r="I15" s="26"/>
      <c r="J15" s="31"/>
      <c r="K15" s="31"/>
      <c r="L15" s="31"/>
      <c r="M15" s="31"/>
      <c r="N15" s="31"/>
      <c r="O15" s="31"/>
      <c r="P15" s="31"/>
      <c r="Q15" s="32"/>
    </row>
    <row r="16" spans="1:17" ht="29.25" x14ac:dyDescent="0.25">
      <c r="B16" s="1" t="s">
        <v>0</v>
      </c>
      <c r="C16" s="2">
        <v>727</v>
      </c>
      <c r="D16" s="2"/>
      <c r="E16" s="1" t="s">
        <v>1</v>
      </c>
      <c r="F16" s="2"/>
      <c r="G16" s="2" t="s">
        <v>2</v>
      </c>
      <c r="H16" s="2" t="s">
        <v>3</v>
      </c>
      <c r="I16" s="2"/>
    </row>
    <row r="17" spans="2:9" x14ac:dyDescent="0.25">
      <c r="B17" s="2" t="s">
        <v>4</v>
      </c>
      <c r="C17" s="3">
        <v>160</v>
      </c>
      <c r="D17" s="2"/>
      <c r="E17" s="3">
        <v>156.902956359174</v>
      </c>
      <c r="F17" s="2"/>
      <c r="G17" s="3">
        <f>E17-C17</f>
        <v>-3.0970436408260014</v>
      </c>
      <c r="H17" s="4">
        <f>G17*I17</f>
        <v>-5.4817672442620227</v>
      </c>
      <c r="I17" s="2">
        <v>1.77</v>
      </c>
    </row>
    <row r="18" spans="2:9" x14ac:dyDescent="0.25">
      <c r="B18" s="2" t="s">
        <v>5</v>
      </c>
      <c r="C18" s="3">
        <v>83</v>
      </c>
      <c r="D18" s="2"/>
      <c r="E18" s="3">
        <v>90.997255207007413</v>
      </c>
      <c r="F18" s="2"/>
      <c r="G18" s="3">
        <f t="shared" ref="G18:G19" si="2">E18-C18</f>
        <v>7.997255207007413</v>
      </c>
      <c r="H18" s="4">
        <f t="shared" ref="H18:H19" si="3">G18*I18</f>
        <v>42.225507492999142</v>
      </c>
      <c r="I18" s="2">
        <v>5.28</v>
      </c>
    </row>
    <row r="19" spans="2:9" x14ac:dyDescent="0.25">
      <c r="B19" s="2" t="s">
        <v>6</v>
      </c>
      <c r="C19" s="3">
        <v>80</v>
      </c>
      <c r="D19" s="2"/>
      <c r="E19" s="3">
        <v>83.594029856273394</v>
      </c>
      <c r="F19" s="2"/>
      <c r="G19" s="3">
        <f t="shared" si="2"/>
        <v>3.5940298562733943</v>
      </c>
      <c r="H19" s="4">
        <f t="shared" si="3"/>
        <v>20.557850777883814</v>
      </c>
      <c r="I19" s="2">
        <v>5.72</v>
      </c>
    </row>
    <row r="20" spans="2:9" x14ac:dyDescent="0.25">
      <c r="B20" s="2"/>
      <c r="C20" s="2"/>
      <c r="D20" s="2"/>
      <c r="E20" s="2"/>
      <c r="F20" s="2"/>
      <c r="G20" s="2" t="s">
        <v>7</v>
      </c>
      <c r="H20" s="4">
        <f>SUM(H17:H19)</f>
        <v>57.301591026620933</v>
      </c>
      <c r="I20" s="2"/>
    </row>
    <row r="21" spans="2:9" x14ac:dyDescent="0.25">
      <c r="B21" s="2"/>
      <c r="C21" s="2"/>
      <c r="D21" s="2"/>
      <c r="E21" s="2"/>
      <c r="F21" s="2"/>
      <c r="G21" s="2" t="s">
        <v>8</v>
      </c>
      <c r="H21" s="4">
        <f>H20*C16</f>
        <v>41658.25667635342</v>
      </c>
      <c r="I21" s="2"/>
    </row>
    <row r="22" spans="2:9" x14ac:dyDescent="0.25">
      <c r="B22" s="19" t="s">
        <v>63</v>
      </c>
    </row>
    <row r="23" spans="2:9" ht="29.25" x14ac:dyDescent="0.25">
      <c r="B23" s="1" t="s">
        <v>0</v>
      </c>
      <c r="C23" s="2">
        <v>764</v>
      </c>
      <c r="D23" s="2"/>
      <c r="E23" s="1" t="s">
        <v>1</v>
      </c>
      <c r="F23" s="2"/>
      <c r="G23" s="2" t="s">
        <v>2</v>
      </c>
      <c r="H23" s="2" t="s">
        <v>3</v>
      </c>
      <c r="I23" s="2"/>
    </row>
    <row r="24" spans="2:9" x14ac:dyDescent="0.25">
      <c r="B24" s="2" t="s">
        <v>4</v>
      </c>
      <c r="C24" s="3">
        <v>166.51</v>
      </c>
      <c r="D24" s="2"/>
      <c r="E24" s="3">
        <v>156.9</v>
      </c>
      <c r="F24" s="2"/>
      <c r="G24" s="3">
        <f>E24-C24</f>
        <v>-9.6099999999999852</v>
      </c>
      <c r="H24" s="4">
        <f>G24*I24</f>
        <v>-17.009699999999974</v>
      </c>
      <c r="I24" s="2">
        <v>1.77</v>
      </c>
    </row>
    <row r="25" spans="2:9" x14ac:dyDescent="0.25">
      <c r="B25" s="2" t="s">
        <v>5</v>
      </c>
      <c r="C25" s="3">
        <v>78.900000000000006</v>
      </c>
      <c r="D25" s="2"/>
      <c r="E25" s="3">
        <v>90.9</v>
      </c>
      <c r="F25" s="2"/>
      <c r="G25" s="3">
        <f t="shared" ref="G25:G26" si="4">E25-C25</f>
        <v>12</v>
      </c>
      <c r="H25" s="4">
        <f t="shared" ref="H25:H26" si="5">G25*I25</f>
        <v>63.36</v>
      </c>
      <c r="I25" s="2">
        <v>5.28</v>
      </c>
    </row>
    <row r="26" spans="2:9" x14ac:dyDescent="0.25">
      <c r="B26" s="2" t="s">
        <v>6</v>
      </c>
      <c r="C26" s="3">
        <v>63.9</v>
      </c>
      <c r="D26" s="2"/>
      <c r="E26" s="3">
        <v>83.5</v>
      </c>
      <c r="F26" s="2"/>
      <c r="G26" s="3">
        <f t="shared" si="4"/>
        <v>19.600000000000001</v>
      </c>
      <c r="H26" s="4">
        <f t="shared" si="5"/>
        <v>112.11200000000001</v>
      </c>
      <c r="I26" s="2">
        <v>5.72</v>
      </c>
    </row>
    <row r="27" spans="2:9" x14ac:dyDescent="0.25">
      <c r="B27" s="2"/>
      <c r="C27" s="2"/>
      <c r="D27" s="2"/>
      <c r="E27" s="2"/>
      <c r="F27" s="2"/>
      <c r="G27" s="2" t="s">
        <v>7</v>
      </c>
      <c r="H27" s="4">
        <f>SUM(H24:H26)</f>
        <v>158.46230000000003</v>
      </c>
      <c r="I27" s="2"/>
    </row>
    <row r="28" spans="2:9" x14ac:dyDescent="0.25">
      <c r="B28" s="2"/>
      <c r="C28" s="2"/>
      <c r="D28" s="2"/>
      <c r="E28" s="2"/>
      <c r="F28" s="2"/>
      <c r="G28" s="2" t="s">
        <v>8</v>
      </c>
      <c r="H28" s="4">
        <f>H27*C23</f>
        <v>121065.19720000002</v>
      </c>
      <c r="I28" s="2"/>
    </row>
    <row r="29" spans="2:9" x14ac:dyDescent="0.25">
      <c r="B29" s="19" t="s">
        <v>64</v>
      </c>
    </row>
    <row r="30" spans="2:9" ht="29.25" x14ac:dyDescent="0.25">
      <c r="B30" s="1" t="s">
        <v>0</v>
      </c>
      <c r="C30" s="2">
        <v>868</v>
      </c>
      <c r="D30" s="2"/>
      <c r="E30" s="5" t="s">
        <v>1</v>
      </c>
      <c r="F30" s="6"/>
      <c r="G30" s="2" t="s">
        <v>2</v>
      </c>
      <c r="H30" s="7" t="s">
        <v>3</v>
      </c>
      <c r="I30" s="2"/>
    </row>
    <row r="31" spans="2:9" x14ac:dyDescent="0.25">
      <c r="B31" s="2" t="s">
        <v>4</v>
      </c>
      <c r="C31" s="3">
        <v>146</v>
      </c>
      <c r="D31" s="2"/>
      <c r="E31" s="3">
        <v>156.9</v>
      </c>
      <c r="F31" s="2"/>
      <c r="G31" s="3">
        <f>E31-C31</f>
        <v>10.900000000000006</v>
      </c>
      <c r="H31" s="4">
        <f>G31*I31</f>
        <v>19.29300000000001</v>
      </c>
      <c r="I31" s="2">
        <v>1.77</v>
      </c>
    </row>
    <row r="32" spans="2:9" x14ac:dyDescent="0.25">
      <c r="B32" s="2" t="s">
        <v>5</v>
      </c>
      <c r="C32" s="3">
        <v>84.421999999999997</v>
      </c>
      <c r="D32" s="2"/>
      <c r="E32" s="3">
        <v>90.9</v>
      </c>
      <c r="F32" s="2"/>
      <c r="G32" s="3">
        <f t="shared" ref="G32:G33" si="6">E32-C32</f>
        <v>6.4780000000000086</v>
      </c>
      <c r="H32" s="4">
        <f t="shared" ref="H32:H33" si="7">G32*I32</f>
        <v>34.203840000000049</v>
      </c>
      <c r="I32" s="2">
        <v>5.28</v>
      </c>
    </row>
    <row r="33" spans="2:9" x14ac:dyDescent="0.25">
      <c r="B33" s="2" t="s">
        <v>6</v>
      </c>
      <c r="C33" s="3">
        <v>67.5</v>
      </c>
      <c r="D33" s="2"/>
      <c r="E33" s="3">
        <v>83.5</v>
      </c>
      <c r="F33" s="2"/>
      <c r="G33" s="3">
        <f t="shared" si="6"/>
        <v>16</v>
      </c>
      <c r="H33" s="4">
        <f t="shared" si="7"/>
        <v>91.52</v>
      </c>
      <c r="I33" s="2">
        <v>5.72</v>
      </c>
    </row>
    <row r="34" spans="2:9" x14ac:dyDescent="0.25">
      <c r="B34" s="2"/>
      <c r="C34" s="2"/>
      <c r="D34" s="2"/>
      <c r="E34" s="2">
        <f>E31*I31+E32*I32+E33*I33</f>
        <v>1235.2850000000001</v>
      </c>
      <c r="F34" s="2"/>
      <c r="G34" s="2" t="s">
        <v>7</v>
      </c>
      <c r="H34" s="4">
        <f>SUM(H31:H33)</f>
        <v>145.01684000000006</v>
      </c>
      <c r="I34" s="2"/>
    </row>
    <row r="35" spans="2:9" x14ac:dyDescent="0.25">
      <c r="B35" s="2"/>
      <c r="C35" s="2"/>
      <c r="D35" s="2"/>
      <c r="E35" s="2"/>
      <c r="F35" s="2"/>
      <c r="G35" s="2" t="s">
        <v>8</v>
      </c>
      <c r="H35" s="4">
        <f>H34*C30</f>
        <v>125874.61712000005</v>
      </c>
      <c r="I35" s="2"/>
    </row>
    <row r="36" spans="2:9" x14ac:dyDescent="0.25">
      <c r="B36" s="38"/>
      <c r="C36" s="39"/>
      <c r="D36" s="39"/>
      <c r="E36" s="39"/>
      <c r="F36" s="39"/>
      <c r="G36" s="39"/>
      <c r="H36" s="40"/>
      <c r="I36" s="39"/>
    </row>
    <row r="37" spans="2:9" x14ac:dyDescent="0.25">
      <c r="B37" s="38"/>
      <c r="C37" s="39"/>
      <c r="D37" s="39"/>
      <c r="E37" s="39"/>
      <c r="F37" s="39"/>
      <c r="G37" s="39"/>
      <c r="H37" s="40"/>
      <c r="I37" s="39"/>
    </row>
    <row r="38" spans="2:9" x14ac:dyDescent="0.25">
      <c r="B38" s="38"/>
      <c r="C38" s="39"/>
      <c r="D38" s="39"/>
      <c r="E38" s="39"/>
      <c r="F38" s="39"/>
      <c r="G38" s="39"/>
      <c r="H38" s="40"/>
      <c r="I38" s="39"/>
    </row>
    <row r="39" spans="2:9" x14ac:dyDescent="0.25">
      <c r="B39" s="38"/>
      <c r="C39" s="39"/>
      <c r="D39" s="39"/>
      <c r="E39" s="39"/>
      <c r="F39" s="39"/>
      <c r="G39" s="39"/>
      <c r="H39" s="40"/>
      <c r="I39" s="39"/>
    </row>
    <row r="40" spans="2:9" x14ac:dyDescent="0.25">
      <c r="B40" s="38"/>
      <c r="C40" s="39"/>
      <c r="D40" s="39"/>
      <c r="E40" s="39"/>
      <c r="F40" s="39"/>
      <c r="G40" s="39"/>
      <c r="H40" s="40"/>
      <c r="I40" s="39"/>
    </row>
    <row r="41" spans="2:9" x14ac:dyDescent="0.25">
      <c r="B41" s="38"/>
      <c r="C41" s="39"/>
      <c r="D41" s="39"/>
      <c r="E41" s="39"/>
      <c r="F41" s="39"/>
      <c r="G41" s="39"/>
      <c r="H41" s="40"/>
      <c r="I41" s="39"/>
    </row>
    <row r="42" spans="2:9" x14ac:dyDescent="0.25">
      <c r="B42" s="38"/>
      <c r="C42" s="39"/>
      <c r="D42" s="39"/>
      <c r="E42" s="39"/>
      <c r="F42" s="39"/>
      <c r="G42" s="39"/>
      <c r="H42" s="40"/>
      <c r="I42" s="39"/>
    </row>
    <row r="43" spans="2:9" x14ac:dyDescent="0.25">
      <c r="B43" s="38"/>
      <c r="C43" s="39"/>
      <c r="D43" s="39"/>
      <c r="E43" s="39"/>
      <c r="F43" s="39"/>
      <c r="G43" s="39"/>
      <c r="H43" s="40"/>
      <c r="I43" s="39"/>
    </row>
    <row r="44" spans="2:9" x14ac:dyDescent="0.25">
      <c r="B44" s="19" t="s">
        <v>65</v>
      </c>
    </row>
    <row r="45" spans="2:9" ht="29.25" x14ac:dyDescent="0.25">
      <c r="B45" s="1" t="s">
        <v>0</v>
      </c>
      <c r="C45" s="2">
        <v>788</v>
      </c>
      <c r="D45" s="2"/>
      <c r="E45" s="5" t="s">
        <v>1</v>
      </c>
      <c r="F45" s="6"/>
      <c r="G45" s="2" t="s">
        <v>2</v>
      </c>
      <c r="H45" s="7" t="s">
        <v>3</v>
      </c>
      <c r="I45" s="2"/>
    </row>
    <row r="46" spans="2:9" x14ac:dyDescent="0.25">
      <c r="B46" s="2" t="s">
        <v>4</v>
      </c>
      <c r="C46" s="3">
        <v>158</v>
      </c>
      <c r="D46" s="2"/>
      <c r="E46" s="3">
        <v>156.9</v>
      </c>
      <c r="F46" s="2"/>
      <c r="G46" s="3">
        <f>E46-C46</f>
        <v>-1.0999999999999943</v>
      </c>
      <c r="H46" s="4">
        <f>G46*I46</f>
        <v>-2.1889999999999885</v>
      </c>
      <c r="I46" s="2">
        <v>1.99</v>
      </c>
    </row>
    <row r="47" spans="2:9" x14ac:dyDescent="0.25">
      <c r="B47" s="2" t="s">
        <v>5</v>
      </c>
      <c r="C47" s="3">
        <v>96.2</v>
      </c>
      <c r="D47" s="2"/>
      <c r="E47" s="3">
        <v>90.9</v>
      </c>
      <c r="F47" s="2"/>
      <c r="G47" s="3">
        <f t="shared" ref="G47:G48" si="8">E47-C47</f>
        <v>-5.2999999999999972</v>
      </c>
      <c r="H47" s="4">
        <f t="shared" ref="H47:H48" si="9">G47*I47</f>
        <v>-32.329999999999984</v>
      </c>
      <c r="I47" s="2">
        <v>6.1</v>
      </c>
    </row>
    <row r="48" spans="2:9" x14ac:dyDescent="0.25">
      <c r="B48" s="2" t="s">
        <v>6</v>
      </c>
      <c r="C48" s="3">
        <v>75.290000000000006</v>
      </c>
      <c r="D48" s="2"/>
      <c r="E48" s="3">
        <v>83.5</v>
      </c>
      <c r="F48" s="2"/>
      <c r="G48" s="3">
        <f t="shared" si="8"/>
        <v>8.2099999999999937</v>
      </c>
      <c r="H48" s="4">
        <f t="shared" si="9"/>
        <v>53.364999999999959</v>
      </c>
      <c r="I48" s="2">
        <v>6.5</v>
      </c>
    </row>
    <row r="49" spans="2:9" x14ac:dyDescent="0.25">
      <c r="B49" s="2"/>
      <c r="C49" s="2"/>
      <c r="D49" s="2"/>
      <c r="E49" s="2">
        <f>E46*I46+E47*I47+E48*I48</f>
        <v>1409.471</v>
      </c>
      <c r="F49" s="2"/>
      <c r="G49" s="2" t="s">
        <v>7</v>
      </c>
      <c r="H49" s="4">
        <f>SUM(H46:H48)</f>
        <v>18.845999999999989</v>
      </c>
      <c r="I49" s="2"/>
    </row>
    <row r="50" spans="2:9" x14ac:dyDescent="0.25">
      <c r="B50" s="2"/>
      <c r="C50" s="2"/>
      <c r="D50" s="2"/>
      <c r="E50" s="2"/>
      <c r="F50" s="2"/>
      <c r="G50" s="2" t="s">
        <v>8</v>
      </c>
      <c r="H50" s="4">
        <f>H49*C45</f>
        <v>14850.647999999992</v>
      </c>
      <c r="I50" s="2"/>
    </row>
    <row r="51" spans="2:9" x14ac:dyDescent="0.25">
      <c r="B51" s="19" t="s">
        <v>66</v>
      </c>
    </row>
    <row r="52" spans="2:9" ht="29.25" x14ac:dyDescent="0.25">
      <c r="B52" s="1" t="s">
        <v>9</v>
      </c>
      <c r="C52" s="2">
        <v>895.7</v>
      </c>
      <c r="D52" s="2"/>
      <c r="E52" s="5" t="s">
        <v>1</v>
      </c>
      <c r="F52" s="6"/>
      <c r="G52" s="2" t="s">
        <v>2</v>
      </c>
      <c r="H52" s="7" t="s">
        <v>3</v>
      </c>
      <c r="I52" s="2"/>
    </row>
    <row r="53" spans="2:9" x14ac:dyDescent="0.25">
      <c r="B53" s="2" t="s">
        <v>4</v>
      </c>
      <c r="C53" s="3">
        <v>169</v>
      </c>
      <c r="D53" s="2"/>
      <c r="E53" s="3">
        <v>156.9</v>
      </c>
      <c r="F53" s="2"/>
      <c r="G53" s="3">
        <f>E53-C53</f>
        <v>-12.099999999999994</v>
      </c>
      <c r="H53" s="4">
        <f>G53*I53</f>
        <v>-24.07899999999999</v>
      </c>
      <c r="I53" s="2">
        <v>1.99</v>
      </c>
    </row>
    <row r="54" spans="2:9" x14ac:dyDescent="0.25">
      <c r="B54" s="2" t="s">
        <v>5</v>
      </c>
      <c r="C54" s="3">
        <v>68.400000000000006</v>
      </c>
      <c r="D54" s="2"/>
      <c r="E54" s="3">
        <v>90.9</v>
      </c>
      <c r="F54" s="2"/>
      <c r="G54" s="3">
        <f>E54-C54</f>
        <v>22.5</v>
      </c>
      <c r="H54" s="4">
        <f t="shared" ref="H54:H55" si="10">G54*I54</f>
        <v>137.25</v>
      </c>
      <c r="I54" s="2">
        <v>6.1</v>
      </c>
    </row>
    <row r="55" spans="2:9" x14ac:dyDescent="0.25">
      <c r="B55" s="2" t="s">
        <v>6</v>
      </c>
      <c r="C55" s="3">
        <v>96.5</v>
      </c>
      <c r="D55" s="2"/>
      <c r="E55" s="3">
        <v>83.5</v>
      </c>
      <c r="F55" s="2"/>
      <c r="G55" s="3">
        <f>E55-C55</f>
        <v>-13</v>
      </c>
      <c r="H55" s="4">
        <f t="shared" si="10"/>
        <v>-84.5</v>
      </c>
      <c r="I55" s="2">
        <v>6.5</v>
      </c>
    </row>
    <row r="56" spans="2:9" x14ac:dyDescent="0.25">
      <c r="B56" s="2"/>
      <c r="C56" s="2"/>
      <c r="D56" s="2"/>
      <c r="E56" s="2">
        <f>E53*I53+E54*I54+E55*I55</f>
        <v>1409.471</v>
      </c>
      <c r="F56" s="2"/>
      <c r="G56" s="2" t="s">
        <v>7</v>
      </c>
      <c r="H56" s="4">
        <f>SUM(H53:H55)</f>
        <v>28.671000000000006</v>
      </c>
      <c r="I56" s="2"/>
    </row>
    <row r="57" spans="2:9" x14ac:dyDescent="0.25">
      <c r="B57" s="2"/>
      <c r="C57" s="2"/>
      <c r="D57" s="2"/>
      <c r="E57" s="2"/>
      <c r="F57" s="2"/>
      <c r="G57" s="2" t="s">
        <v>8</v>
      </c>
      <c r="H57" s="4">
        <f>H56*C52</f>
        <v>25680.614700000006</v>
      </c>
      <c r="I57" s="2"/>
    </row>
    <row r="58" spans="2:9" x14ac:dyDescent="0.25">
      <c r="B58" s="19" t="s">
        <v>67</v>
      </c>
    </row>
    <row r="59" spans="2:9" ht="29.25" x14ac:dyDescent="0.25">
      <c r="B59" s="1" t="s">
        <v>9</v>
      </c>
      <c r="C59" s="2">
        <v>633.5</v>
      </c>
      <c r="D59" s="2"/>
      <c r="E59" s="5" t="s">
        <v>1</v>
      </c>
      <c r="F59" s="6"/>
      <c r="G59" s="2" t="s">
        <v>2</v>
      </c>
      <c r="H59" s="7" t="s">
        <v>3</v>
      </c>
      <c r="I59" s="2"/>
    </row>
    <row r="60" spans="2:9" x14ac:dyDescent="0.25">
      <c r="B60" s="2" t="s">
        <v>4</v>
      </c>
      <c r="C60" s="3">
        <v>177</v>
      </c>
      <c r="D60" s="2"/>
      <c r="E60" s="3">
        <v>156.9</v>
      </c>
      <c r="F60" s="2"/>
      <c r="G60" s="3">
        <f>E60-C60</f>
        <v>-20.099999999999994</v>
      </c>
      <c r="H60" s="4" t="s">
        <v>10</v>
      </c>
      <c r="I60" s="2">
        <v>2.0699999999999998</v>
      </c>
    </row>
    <row r="61" spans="2:9" x14ac:dyDescent="0.25">
      <c r="B61" s="2" t="s">
        <v>5</v>
      </c>
      <c r="C61" s="3">
        <v>67.11</v>
      </c>
      <c r="D61" s="2"/>
      <c r="E61" s="3">
        <v>90.9</v>
      </c>
      <c r="F61" s="2"/>
      <c r="G61" s="3">
        <f>E61-C61</f>
        <v>23.790000000000006</v>
      </c>
      <c r="H61" s="4">
        <f t="shared" ref="H61:H62" si="11">G61*I61</f>
        <v>160.58250000000004</v>
      </c>
      <c r="I61" s="2">
        <v>6.75</v>
      </c>
    </row>
    <row r="62" spans="2:9" x14ac:dyDescent="0.25">
      <c r="B62" s="2" t="s">
        <v>6</v>
      </c>
      <c r="C62" s="3">
        <v>91.75</v>
      </c>
      <c r="D62" s="2"/>
      <c r="E62" s="3">
        <v>83.5</v>
      </c>
      <c r="F62" s="2"/>
      <c r="G62" s="3">
        <f>E62-C62</f>
        <v>-8.25</v>
      </c>
      <c r="H62" s="4">
        <f t="shared" si="11"/>
        <v>-52.387499999999996</v>
      </c>
      <c r="I62" s="2">
        <v>6.35</v>
      </c>
    </row>
    <row r="63" spans="2:9" x14ac:dyDescent="0.25">
      <c r="B63" s="2"/>
      <c r="C63" s="2"/>
      <c r="D63" s="2"/>
      <c r="E63" s="2">
        <f>E60*I60+E61*I61+E62*I62</f>
        <v>1468.5830000000001</v>
      </c>
      <c r="F63" s="2"/>
      <c r="G63" s="2" t="s">
        <v>7</v>
      </c>
      <c r="H63" s="4">
        <f>SUM(H60:H62)</f>
        <v>108.19500000000005</v>
      </c>
      <c r="I63" s="2"/>
    </row>
    <row r="64" spans="2:9" x14ac:dyDescent="0.25">
      <c r="B64" s="2"/>
      <c r="C64" s="2"/>
      <c r="D64" s="2"/>
      <c r="E64" s="2"/>
      <c r="F64" s="2"/>
      <c r="G64" s="2" t="s">
        <v>8</v>
      </c>
      <c r="H64" s="4">
        <f>H63*C59</f>
        <v>68541.53250000003</v>
      </c>
      <c r="I64" s="2"/>
    </row>
  </sheetData>
  <mergeCells count="4">
    <mergeCell ref="E30:F30"/>
    <mergeCell ref="E45:F45"/>
    <mergeCell ref="E52:F52"/>
    <mergeCell ref="E59:F5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workbookViewId="0">
      <selection activeCell="E40" sqref="E40"/>
    </sheetView>
  </sheetViews>
  <sheetFormatPr defaultRowHeight="15" x14ac:dyDescent="0.25"/>
  <cols>
    <col min="4" max="5" width="17" style="17" customWidth="1"/>
    <col min="6" max="6" width="22.42578125" style="18" customWidth="1"/>
    <col min="7" max="7" width="12.42578125" customWidth="1"/>
    <col min="8" max="8" width="23.5703125" customWidth="1"/>
    <col min="9" max="9" width="18.85546875" customWidth="1"/>
    <col min="11" max="11" width="13.42578125" bestFit="1" customWidth="1"/>
    <col min="12" max="12" width="11.5703125" bestFit="1" customWidth="1"/>
    <col min="13" max="13" width="12.140625" bestFit="1" customWidth="1"/>
  </cols>
  <sheetData>
    <row r="2" spans="2:10" ht="20.25" x14ac:dyDescent="0.3">
      <c r="B2" s="8" t="s">
        <v>11</v>
      </c>
      <c r="C2" s="9"/>
      <c r="D2" s="9"/>
      <c r="E2" s="9"/>
      <c r="F2" s="9"/>
      <c r="G2" s="9"/>
      <c r="H2" s="9"/>
      <c r="I2" s="9"/>
    </row>
    <row r="3" spans="2:10" x14ac:dyDescent="0.25">
      <c r="B3" s="2"/>
      <c r="C3" s="2"/>
      <c r="D3" s="2" t="s">
        <v>12</v>
      </c>
      <c r="E3" s="2" t="s">
        <v>13</v>
      </c>
      <c r="F3" s="2" t="s">
        <v>14</v>
      </c>
      <c r="G3" s="2" t="s">
        <v>15</v>
      </c>
      <c r="H3" s="10" t="s">
        <v>16</v>
      </c>
      <c r="I3" s="2" t="s">
        <v>17</v>
      </c>
      <c r="J3">
        <f>65-62</f>
        <v>3</v>
      </c>
    </row>
    <row r="4" spans="2:10" x14ac:dyDescent="0.25">
      <c r="B4" s="3">
        <v>62</v>
      </c>
      <c r="C4" s="2" t="s">
        <v>18</v>
      </c>
      <c r="D4" s="2"/>
      <c r="E4" s="2"/>
      <c r="F4" s="2" t="s">
        <v>19</v>
      </c>
      <c r="G4" s="2"/>
      <c r="H4" s="3"/>
      <c r="I4" s="3"/>
    </row>
    <row r="5" spans="2:10" x14ac:dyDescent="0.25">
      <c r="B5" s="3">
        <v>62</v>
      </c>
      <c r="C5" s="2" t="s">
        <v>20</v>
      </c>
      <c r="D5" s="2"/>
      <c r="E5" s="2"/>
      <c r="F5" s="2" t="s">
        <v>21</v>
      </c>
      <c r="G5" s="2"/>
      <c r="H5" s="3"/>
      <c r="I5" s="3"/>
    </row>
    <row r="6" spans="2:10" x14ac:dyDescent="0.25">
      <c r="B6" s="3">
        <v>62</v>
      </c>
      <c r="C6" s="2" t="s">
        <v>22</v>
      </c>
      <c r="D6" s="2"/>
      <c r="E6" s="2"/>
      <c r="F6" s="2" t="s">
        <v>21</v>
      </c>
      <c r="G6" s="2"/>
      <c r="H6" s="3"/>
      <c r="I6" s="3"/>
    </row>
    <row r="7" spans="2:10" x14ac:dyDescent="0.25">
      <c r="B7" s="3">
        <v>62</v>
      </c>
      <c r="C7" s="2" t="s">
        <v>23</v>
      </c>
      <c r="D7" s="2">
        <v>65.08</v>
      </c>
      <c r="E7" s="2">
        <v>672</v>
      </c>
      <c r="F7" s="2"/>
      <c r="G7" s="2"/>
      <c r="H7" s="3">
        <f t="shared" ref="H7:H11" si="0">D7-B7</f>
        <v>3.0799999999999983</v>
      </c>
      <c r="I7" s="11">
        <f>H7*E7*G7*1000</f>
        <v>0</v>
      </c>
    </row>
    <row r="8" spans="2:10" x14ac:dyDescent="0.25">
      <c r="B8" s="3">
        <v>62</v>
      </c>
      <c r="C8" s="2" t="s">
        <v>24</v>
      </c>
      <c r="D8" s="2"/>
      <c r="E8" s="2"/>
      <c r="F8" s="2" t="s">
        <v>21</v>
      </c>
      <c r="G8" s="2"/>
      <c r="H8" s="3"/>
      <c r="I8" s="11">
        <f t="shared" ref="I8:I11" si="1">H8*E8*G8*1000</f>
        <v>0</v>
      </c>
    </row>
    <row r="9" spans="2:10" x14ac:dyDescent="0.25">
      <c r="B9" s="3">
        <v>62</v>
      </c>
      <c r="C9" s="2" t="s">
        <v>25</v>
      </c>
      <c r="D9" s="3">
        <v>64.599999999999994</v>
      </c>
      <c r="E9" s="11">
        <v>407.9</v>
      </c>
      <c r="F9" s="2"/>
      <c r="G9" s="2"/>
      <c r="H9" s="3">
        <f t="shared" si="0"/>
        <v>2.5999999999999943</v>
      </c>
      <c r="I9" s="11">
        <f t="shared" si="1"/>
        <v>0</v>
      </c>
    </row>
    <row r="10" spans="2:10" x14ac:dyDescent="0.25">
      <c r="B10" s="3">
        <v>62</v>
      </c>
      <c r="C10" s="2" t="s">
        <v>26</v>
      </c>
      <c r="D10" s="3">
        <v>66.5</v>
      </c>
      <c r="E10" s="2">
        <v>492</v>
      </c>
      <c r="F10" s="2"/>
      <c r="G10" s="2"/>
      <c r="H10" s="3">
        <f t="shared" si="0"/>
        <v>4.5</v>
      </c>
      <c r="I10" s="11">
        <f t="shared" si="1"/>
        <v>0</v>
      </c>
    </row>
    <row r="11" spans="2:10" x14ac:dyDescent="0.25">
      <c r="B11" s="3">
        <v>62</v>
      </c>
      <c r="C11" s="2" t="s">
        <v>27</v>
      </c>
      <c r="D11" s="3">
        <v>64.7</v>
      </c>
      <c r="E11" s="2">
        <v>528</v>
      </c>
      <c r="F11" s="2"/>
      <c r="G11" s="2"/>
      <c r="H11" s="3">
        <f t="shared" si="0"/>
        <v>2.7000000000000028</v>
      </c>
      <c r="I11" s="11">
        <f t="shared" si="1"/>
        <v>0</v>
      </c>
    </row>
    <row r="12" spans="2:10" x14ac:dyDescent="0.25">
      <c r="B12" s="3">
        <v>62</v>
      </c>
      <c r="C12" s="2" t="s">
        <v>28</v>
      </c>
      <c r="D12" s="3"/>
      <c r="E12" s="2"/>
      <c r="F12" s="2"/>
      <c r="G12" s="2"/>
      <c r="H12" s="3"/>
      <c r="I12" s="11"/>
    </row>
    <row r="13" spans="2:10" x14ac:dyDescent="0.25">
      <c r="B13" s="3">
        <v>62</v>
      </c>
      <c r="C13" s="2" t="s">
        <v>29</v>
      </c>
      <c r="D13" s="2">
        <v>63.6</v>
      </c>
      <c r="E13" s="2">
        <v>469</v>
      </c>
      <c r="F13" s="2"/>
      <c r="G13" s="2"/>
      <c r="H13" s="2"/>
      <c r="I13" s="11">
        <f>SUM(I4:I11)</f>
        <v>0</v>
      </c>
    </row>
    <row r="14" spans="2:10" x14ac:dyDescent="0.25">
      <c r="B14" s="12">
        <v>62</v>
      </c>
      <c r="C14" s="13" t="s">
        <v>30</v>
      </c>
      <c r="D14" s="9">
        <v>65.12</v>
      </c>
      <c r="E14" s="9">
        <v>583.09</v>
      </c>
      <c r="F14" s="14"/>
      <c r="G14" s="13">
        <v>0.13</v>
      </c>
      <c r="H14" s="15"/>
      <c r="I14" s="15"/>
    </row>
    <row r="15" spans="2:10" x14ac:dyDescent="0.25">
      <c r="B15" s="16">
        <v>62</v>
      </c>
      <c r="C15" s="15" t="s">
        <v>31</v>
      </c>
      <c r="D15" s="9">
        <v>65.92</v>
      </c>
      <c r="E15" s="9">
        <v>417.3</v>
      </c>
      <c r="F15" s="14"/>
      <c r="G15" s="13"/>
      <c r="H15" s="15"/>
      <c r="I15" s="15"/>
    </row>
    <row r="16" spans="2:10" x14ac:dyDescent="0.25">
      <c r="G16" s="19"/>
    </row>
    <row r="17" spans="2:13" x14ac:dyDescent="0.25">
      <c r="G17" s="19"/>
    </row>
    <row r="18" spans="2:13" x14ac:dyDescent="0.25">
      <c r="B18" s="9"/>
      <c r="C18" s="9"/>
      <c r="D18" s="9" t="s">
        <v>32</v>
      </c>
      <c r="E18" s="9" t="s">
        <v>33</v>
      </c>
      <c r="F18" s="9" t="s">
        <v>34</v>
      </c>
      <c r="G18" s="9" t="s">
        <v>35</v>
      </c>
      <c r="H18" s="9" t="s">
        <v>36</v>
      </c>
      <c r="I18" s="15"/>
      <c r="J18" s="15"/>
      <c r="K18" s="15"/>
      <c r="L18" s="15"/>
      <c r="M18" s="15"/>
    </row>
    <row r="19" spans="2:13" x14ac:dyDescent="0.25">
      <c r="B19" s="9" t="s">
        <v>37</v>
      </c>
      <c r="C19" s="9" t="str">
        <f>C7</f>
        <v>July.16</v>
      </c>
      <c r="D19" s="20">
        <f>E7/D7*100</f>
        <v>1032.5752919483712</v>
      </c>
      <c r="E19" s="21">
        <f>E7/62*100</f>
        <v>1083.8709677419354</v>
      </c>
      <c r="F19" s="21">
        <f>E19-D19</f>
        <v>51.295675793564214</v>
      </c>
      <c r="G19" s="16">
        <f>E19*G$14</f>
        <v>140.90322580645162</v>
      </c>
      <c r="H19" s="22">
        <f>D19*0.094</f>
        <v>97.06207744314689</v>
      </c>
      <c r="I19" s="23">
        <f>G19-H19</f>
        <v>43.841148363304725</v>
      </c>
      <c r="J19" s="15">
        <f>F19*D7/100</f>
        <v>33.383225806451591</v>
      </c>
      <c r="K19" s="24">
        <f>F19*F$34*1000</f>
        <v>4924384.876182165</v>
      </c>
      <c r="L19" s="24">
        <f>I19*F$35*1000</f>
        <v>2718151.1985248933</v>
      </c>
      <c r="M19" s="24">
        <f>K19-L19</f>
        <v>2206233.6776572717</v>
      </c>
    </row>
    <row r="20" spans="2:13" x14ac:dyDescent="0.25">
      <c r="B20" s="9"/>
      <c r="C20" s="9" t="str">
        <f>C8</f>
        <v>Aug.16</v>
      </c>
      <c r="D20" s="25"/>
      <c r="E20" s="21"/>
      <c r="F20" s="21"/>
      <c r="G20" s="16">
        <f t="shared" ref="G20:G27" si="2">E20*G$14</f>
        <v>0</v>
      </c>
      <c r="H20" s="22"/>
      <c r="I20" s="23">
        <f t="shared" ref="I20:I27" si="3">G20-H20</f>
        <v>0</v>
      </c>
      <c r="J20" s="15">
        <f>F20*D8/100</f>
        <v>0</v>
      </c>
      <c r="K20" s="24">
        <f>F20*F$34*1000</f>
        <v>0</v>
      </c>
      <c r="L20" s="24">
        <f>I20*F$35*1000</f>
        <v>0</v>
      </c>
      <c r="M20" s="24">
        <f t="shared" ref="M20:M23" si="4">K20-L20</f>
        <v>0</v>
      </c>
    </row>
    <row r="21" spans="2:13" x14ac:dyDescent="0.25">
      <c r="B21" s="9"/>
      <c r="C21" s="9" t="str">
        <f>C9</f>
        <v>Sept.16</v>
      </c>
      <c r="D21" s="20">
        <f>E9/D9*100</f>
        <v>631.42414860681117</v>
      </c>
      <c r="E21" s="21">
        <f>E9/62*100</f>
        <v>657.90322580645159</v>
      </c>
      <c r="F21" s="21">
        <f>E21-D21</f>
        <v>26.479077199640415</v>
      </c>
      <c r="G21" s="16">
        <f t="shared" si="2"/>
        <v>85.527419354838713</v>
      </c>
      <c r="H21" s="16">
        <f>D21*0.085</f>
        <v>53.671052631578952</v>
      </c>
      <c r="I21" s="23">
        <f t="shared" si="3"/>
        <v>31.856366723259761</v>
      </c>
      <c r="J21" s="15">
        <f>F21*D9/100</f>
        <v>17.105483870967706</v>
      </c>
      <c r="K21" s="24">
        <f>F21*F$34*1000</f>
        <v>2541991.4111654796</v>
      </c>
      <c r="L21" s="24">
        <f>I21*F$35*1000</f>
        <v>1975094.7368421052</v>
      </c>
      <c r="M21" s="24">
        <f t="shared" si="4"/>
        <v>566896.67432337441</v>
      </c>
    </row>
    <row r="22" spans="2:13" x14ac:dyDescent="0.25">
      <c r="B22" s="9"/>
      <c r="C22" s="9" t="str">
        <f>C10</f>
        <v>Oct.16</v>
      </c>
      <c r="D22" s="20">
        <f>E10/D10*100</f>
        <v>739.8496240601504</v>
      </c>
      <c r="E22" s="21">
        <f>E10/62*100</f>
        <v>793.54838709677415</v>
      </c>
      <c r="F22" s="21">
        <f t="shared" ref="F22:F26" si="5">E22-D22</f>
        <v>53.698763036623745</v>
      </c>
      <c r="G22" s="16">
        <f t="shared" si="2"/>
        <v>103.16129032258064</v>
      </c>
      <c r="H22" s="16">
        <f>D22*0.092</f>
        <v>68.066165413533838</v>
      </c>
      <c r="I22" s="23">
        <f t="shared" si="3"/>
        <v>35.095124909046802</v>
      </c>
      <c r="J22" s="15">
        <f>F22*D10/100</f>
        <v>35.70967741935479</v>
      </c>
      <c r="K22" s="24">
        <f>F22*F$34*1000</f>
        <v>5155081.2515158793</v>
      </c>
      <c r="L22" s="24">
        <f>I22*F$35*1000</f>
        <v>2175897.7443609019</v>
      </c>
      <c r="M22" s="24">
        <f t="shared" si="4"/>
        <v>2979183.5071549774</v>
      </c>
    </row>
    <row r="23" spans="2:13" x14ac:dyDescent="0.25">
      <c r="B23" s="9"/>
      <c r="C23" s="9" t="str">
        <f>C11</f>
        <v>Nov.16</v>
      </c>
      <c r="D23" s="20">
        <f>E11/D11*100</f>
        <v>816.07418856259653</v>
      </c>
      <c r="E23" s="21">
        <f>E11/62*100</f>
        <v>851.61290322580635</v>
      </c>
      <c r="F23" s="21">
        <f t="shared" si="5"/>
        <v>35.538714663209817</v>
      </c>
      <c r="G23" s="16">
        <f t="shared" si="2"/>
        <v>110.70967741935483</v>
      </c>
      <c r="H23" s="16">
        <f>D23*0.098</f>
        <v>79.975270479134466</v>
      </c>
      <c r="I23" s="23">
        <f t="shared" si="3"/>
        <v>30.734406940220367</v>
      </c>
      <c r="J23" s="15">
        <f>F23*D11/100</f>
        <v>22.993548387096752</v>
      </c>
      <c r="K23" s="24">
        <f>F23*F$34*1000</f>
        <v>3411716.6076681423</v>
      </c>
      <c r="L23" s="24">
        <f>I23*F$35*1000</f>
        <v>1905533.2302936628</v>
      </c>
      <c r="M23" s="24">
        <f t="shared" si="4"/>
        <v>1506183.3773744795</v>
      </c>
    </row>
    <row r="24" spans="2:13" x14ac:dyDescent="0.25">
      <c r="B24" s="9"/>
      <c r="C24" s="9" t="s">
        <v>28</v>
      </c>
      <c r="D24" s="25"/>
      <c r="E24" s="21"/>
      <c r="F24" s="21"/>
      <c r="G24" s="16"/>
      <c r="H24" s="16"/>
      <c r="I24" s="23"/>
      <c r="J24" s="15"/>
      <c r="K24" s="24"/>
      <c r="L24" s="24"/>
      <c r="M24" s="24"/>
    </row>
    <row r="25" spans="2:13" x14ac:dyDescent="0.25">
      <c r="B25" s="9"/>
      <c r="C25" s="9" t="s">
        <v>29</v>
      </c>
      <c r="D25" s="20">
        <f t="shared" ref="D25" si="6">E13/D13*100</f>
        <v>737.42138364779873</v>
      </c>
      <c r="E25" s="21">
        <f>E13/62*100</f>
        <v>756.45161290322585</v>
      </c>
      <c r="F25" s="21">
        <f t="shared" si="5"/>
        <v>19.030229255427116</v>
      </c>
      <c r="G25" s="16">
        <f t="shared" si="2"/>
        <v>98.338709677419359</v>
      </c>
      <c r="H25" s="16">
        <f>D25*0.112</f>
        <v>82.591194968553467</v>
      </c>
      <c r="I25" s="23">
        <f t="shared" si="3"/>
        <v>15.747514708865893</v>
      </c>
      <c r="J25" s="15">
        <f t="shared" ref="J25:J27" si="7">F25*D13/100</f>
        <v>12.103225806451647</v>
      </c>
      <c r="K25" s="24">
        <f t="shared" ref="K25:K27" si="8">F25*F$34*1000</f>
        <v>1826902.0085210032</v>
      </c>
      <c r="L25" s="24">
        <f t="shared" ref="L25:L27" si="9">I25*F$35*1000</f>
        <v>976345.91194968543</v>
      </c>
      <c r="M25" s="24">
        <f t="shared" ref="M25:M27" si="10">K25-L25</f>
        <v>850556.09657131776</v>
      </c>
    </row>
    <row r="26" spans="2:13" x14ac:dyDescent="0.25">
      <c r="B26" s="9"/>
      <c r="C26" s="9" t="s">
        <v>30</v>
      </c>
      <c r="D26" s="25">
        <f>872.95+22.39</f>
        <v>895.34</v>
      </c>
      <c r="E26" s="21">
        <f>E14/62*100</f>
        <v>940.46774193548379</v>
      </c>
      <c r="F26" s="21">
        <f t="shared" si="5"/>
        <v>45.127741935483755</v>
      </c>
      <c r="G26" s="16">
        <f t="shared" si="2"/>
        <v>122.26080645161289</v>
      </c>
      <c r="H26" s="16">
        <f>D26*0.085</f>
        <v>76.10390000000001</v>
      </c>
      <c r="I26" s="23">
        <f t="shared" si="3"/>
        <v>46.156906451612883</v>
      </c>
      <c r="J26" s="15">
        <f t="shared" si="7"/>
        <v>29.387185548387023</v>
      </c>
      <c r="K26" s="24">
        <f t="shared" si="8"/>
        <v>4332263.2258064402</v>
      </c>
      <c r="L26" s="24">
        <f t="shared" si="9"/>
        <v>2861728.1999999988</v>
      </c>
      <c r="M26" s="24">
        <f t="shared" si="10"/>
        <v>1470535.0258064414</v>
      </c>
    </row>
    <row r="27" spans="2:13" x14ac:dyDescent="0.25">
      <c r="B27" s="9"/>
      <c r="C27" s="15" t="s">
        <v>31</v>
      </c>
      <c r="D27" s="25">
        <v>643</v>
      </c>
      <c r="E27" s="21">
        <f>E15/62*100</f>
        <v>673.0645161290322</v>
      </c>
      <c r="F27" s="21">
        <f>E27-D27</f>
        <v>30.064516129032199</v>
      </c>
      <c r="G27" s="16">
        <f t="shared" si="2"/>
        <v>87.498387096774195</v>
      </c>
      <c r="H27" s="16">
        <f>D27*0.095</f>
        <v>61.085000000000001</v>
      </c>
      <c r="I27" s="23">
        <f t="shared" si="3"/>
        <v>26.413387096774194</v>
      </c>
      <c r="J27" s="15">
        <f t="shared" si="7"/>
        <v>19.818529032258027</v>
      </c>
      <c r="K27" s="24">
        <f t="shared" si="8"/>
        <v>2886193.5483870911</v>
      </c>
      <c r="L27" s="24">
        <f t="shared" si="9"/>
        <v>1637630</v>
      </c>
      <c r="M27" s="24">
        <f t="shared" si="10"/>
        <v>1248563.5483870911</v>
      </c>
    </row>
    <row r="28" spans="2:13" x14ac:dyDescent="0.25">
      <c r="B28" s="9"/>
      <c r="C28" s="9"/>
      <c r="D28" s="9"/>
      <c r="E28" s="9"/>
      <c r="F28" s="9"/>
      <c r="G28" s="9"/>
      <c r="H28" s="9"/>
      <c r="I28" s="15"/>
      <c r="J28" s="15"/>
      <c r="K28" s="24">
        <f t="shared" ref="K28:L28" si="11">SUM(K20:K26)</f>
        <v>17267954.504676946</v>
      </c>
      <c r="L28" s="24">
        <f t="shared" si="11"/>
        <v>9894599.8234463539</v>
      </c>
      <c r="M28" s="24">
        <f>SUM(M19:M27)</f>
        <v>10828151.907274954</v>
      </c>
    </row>
    <row r="29" spans="2:13" x14ac:dyDescent="0.25">
      <c r="B29" s="9"/>
      <c r="C29" s="9"/>
      <c r="D29" s="9"/>
      <c r="E29" s="9"/>
      <c r="F29" s="9"/>
      <c r="G29" s="9"/>
      <c r="H29" s="9"/>
      <c r="I29" s="15"/>
      <c r="J29" s="15"/>
      <c r="K29" s="15"/>
      <c r="L29" s="15"/>
      <c r="M29" s="15"/>
    </row>
    <row r="30" spans="2:13" x14ac:dyDescent="0.25">
      <c r="B30" s="9"/>
      <c r="C30" s="9"/>
      <c r="D30" s="9"/>
      <c r="E30" s="9"/>
      <c r="F30" s="9"/>
      <c r="G30" s="9"/>
      <c r="H30" s="9"/>
    </row>
    <row r="31" spans="2:13" x14ac:dyDescent="0.25">
      <c r="B31" s="9"/>
      <c r="C31" s="9"/>
      <c r="D31" s="9"/>
      <c r="E31" s="9"/>
      <c r="F31" s="9"/>
      <c r="G31" s="9"/>
      <c r="H31" s="9"/>
    </row>
    <row r="33" spans="5:8" customFormat="1" x14ac:dyDescent="0.25">
      <c r="E33" s="9"/>
      <c r="F33" s="9" t="s">
        <v>38</v>
      </c>
      <c r="H33">
        <f>1400*68</f>
        <v>95200</v>
      </c>
    </row>
    <row r="34" spans="5:8" customFormat="1" x14ac:dyDescent="0.25">
      <c r="E34" s="9" t="s">
        <v>39</v>
      </c>
      <c r="F34" s="9">
        <v>96</v>
      </c>
      <c r="G34">
        <f>500/0.62/0.94</f>
        <v>857.92724776938928</v>
      </c>
      <c r="H34">
        <f>500*1000*96</f>
        <v>48000000</v>
      </c>
    </row>
    <row r="35" spans="5:8" customFormat="1" x14ac:dyDescent="0.25">
      <c r="E35" s="9" t="s">
        <v>40</v>
      </c>
      <c r="F35" s="9">
        <v>62</v>
      </c>
      <c r="G35">
        <f>G34*1000*50</f>
        <v>42896362.388469465</v>
      </c>
      <c r="H35">
        <f>H34-G35</f>
        <v>5103637.6115305349</v>
      </c>
    </row>
    <row r="36" spans="5:8" customFormat="1" x14ac:dyDescent="0.25">
      <c r="E36" s="9" t="s">
        <v>41</v>
      </c>
      <c r="F36" s="9">
        <v>95</v>
      </c>
    </row>
    <row r="37" spans="5:8" customFormat="1" x14ac:dyDescent="0.25">
      <c r="E37" s="9"/>
      <c r="F3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utility savings</vt:lpstr>
      <vt:lpstr>yeild savings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2017-04-15T11:11:35Z</dcterms:modified>
</cp:coreProperties>
</file>