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805"/>
  </bookViews>
  <sheets>
    <sheet name="Автосборка" sheetId="1" r:id="rId1"/>
  </sheets>
  <definedNames>
    <definedName name="_xlnm._FilterDatabase" localSheetId="0" hidden="1">Автосборка!#REF!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P7" i="1"/>
  <c r="O7" i="1"/>
  <c r="N7" i="1"/>
  <c r="M7" i="1"/>
  <c r="M8" i="1"/>
  <c r="Q6" i="1"/>
  <c r="P6" i="1"/>
  <c r="O6" i="1"/>
  <c r="N6" i="1"/>
  <c r="L18" i="1" l="1"/>
  <c r="Q18" i="1" s="1"/>
  <c r="K18" i="1"/>
  <c r="P18" i="1" s="1"/>
  <c r="J18" i="1"/>
  <c r="O18" i="1" s="1"/>
  <c r="I18" i="1"/>
  <c r="N18" i="1" s="1"/>
  <c r="H18" i="1"/>
  <c r="M18" i="1" s="1"/>
  <c r="L17" i="1"/>
  <c r="Q17" i="1" s="1"/>
  <c r="K17" i="1"/>
  <c r="P17" i="1" s="1"/>
  <c r="J17" i="1"/>
  <c r="O17" i="1" s="1"/>
  <c r="I17" i="1"/>
  <c r="N17" i="1" s="1"/>
  <c r="H17" i="1"/>
  <c r="M17" i="1" s="1"/>
  <c r="L16" i="1"/>
  <c r="Q16" i="1" s="1"/>
  <c r="K16" i="1"/>
  <c r="P16" i="1" s="1"/>
  <c r="J16" i="1"/>
  <c r="O16" i="1" s="1"/>
  <c r="I16" i="1"/>
  <c r="N16" i="1" s="1"/>
  <c r="H16" i="1"/>
  <c r="M16" i="1" s="1"/>
  <c r="L15" i="1"/>
  <c r="Q15" i="1" s="1"/>
  <c r="K15" i="1"/>
  <c r="P15" i="1" s="1"/>
  <c r="J15" i="1"/>
  <c r="O15" i="1" s="1"/>
  <c r="I15" i="1"/>
  <c r="N15" i="1" s="1"/>
  <c r="H15" i="1"/>
  <c r="M15" i="1" s="1"/>
  <c r="L14" i="1"/>
  <c r="Q14" i="1" s="1"/>
  <c r="K14" i="1"/>
  <c r="P14" i="1" s="1"/>
  <c r="J14" i="1"/>
  <c r="O14" i="1" s="1"/>
  <c r="I14" i="1"/>
  <c r="N14" i="1" s="1"/>
  <c r="H14" i="1"/>
  <c r="M14" i="1" s="1"/>
  <c r="L13" i="1"/>
  <c r="Q13" i="1" s="1"/>
  <c r="K13" i="1"/>
  <c r="P13" i="1" s="1"/>
  <c r="J13" i="1"/>
  <c r="O13" i="1" s="1"/>
  <c r="I13" i="1"/>
  <c r="N13" i="1" s="1"/>
  <c r="H13" i="1"/>
  <c r="M13" i="1" s="1"/>
  <c r="L12" i="1"/>
  <c r="Q12" i="1" s="1"/>
  <c r="K12" i="1"/>
  <c r="P12" i="1" s="1"/>
  <c r="J12" i="1"/>
  <c r="O12" i="1" s="1"/>
  <c r="I12" i="1"/>
  <c r="N12" i="1" s="1"/>
  <c r="H12" i="1"/>
  <c r="M12" i="1" s="1"/>
  <c r="L11" i="1"/>
  <c r="Q11" i="1" s="1"/>
  <c r="K11" i="1"/>
  <c r="P11" i="1" s="1"/>
  <c r="J11" i="1"/>
  <c r="O11" i="1" s="1"/>
  <c r="I11" i="1"/>
  <c r="N11" i="1" s="1"/>
  <c r="H11" i="1"/>
  <c r="M11" i="1" s="1"/>
  <c r="L10" i="1"/>
  <c r="Q10" i="1" s="1"/>
  <c r="K10" i="1"/>
  <c r="P10" i="1" s="1"/>
  <c r="J10" i="1"/>
  <c r="O10" i="1" s="1"/>
  <c r="I10" i="1"/>
  <c r="N10" i="1" s="1"/>
  <c r="H10" i="1"/>
  <c r="M10" i="1" s="1"/>
  <c r="L9" i="1"/>
  <c r="Q9" i="1" s="1"/>
  <c r="K9" i="1"/>
  <c r="P9" i="1" s="1"/>
  <c r="J9" i="1"/>
  <c r="O9" i="1" s="1"/>
  <c r="I9" i="1"/>
  <c r="N9" i="1" s="1"/>
  <c r="H9" i="1"/>
  <c r="M9" i="1" s="1"/>
  <c r="L8" i="1"/>
  <c r="Q8" i="1" s="1"/>
  <c r="K8" i="1"/>
  <c r="P8" i="1" s="1"/>
  <c r="J8" i="1"/>
  <c r="O8" i="1" s="1"/>
  <c r="I8" i="1"/>
  <c r="N8" i="1" s="1"/>
  <c r="H6" i="1"/>
  <c r="M6" i="1" s="1"/>
</calcChain>
</file>

<file path=xl/sharedStrings.xml><?xml version="1.0" encoding="utf-8"?>
<sst xmlns="http://schemas.openxmlformats.org/spreadsheetml/2006/main" count="100" uniqueCount="63">
  <si>
    <t>Минимальная сумма</t>
  </si>
  <si>
    <t>Цена</t>
  </si>
  <si>
    <t>501-1000</t>
  </si>
  <si>
    <t>По весу ( кг )</t>
  </si>
  <si>
    <t>По объему ( м3 )</t>
  </si>
  <si>
    <t>Стоимость с учетом НДС (руб)</t>
  </si>
  <si>
    <t>Пункт отправления</t>
  </si>
  <si>
    <t>Пункт назначения</t>
  </si>
  <si>
    <t>Екатеринбург</t>
  </si>
  <si>
    <t>свыше 3000 кг.</t>
  </si>
  <si>
    <t>2001-3000</t>
  </si>
  <si>
    <t>1001-2000</t>
  </si>
  <si>
    <t xml:space="preserve">свыше 12 </t>
  </si>
  <si>
    <t>4 - 8</t>
  </si>
  <si>
    <t>8 - 12</t>
  </si>
  <si>
    <t>2 - 4</t>
  </si>
  <si>
    <t>Санкт-Петербург</t>
  </si>
  <si>
    <t>Новосибирск</t>
  </si>
  <si>
    <t>Красноярск</t>
  </si>
  <si>
    <t>Иркутск</t>
  </si>
  <si>
    <t>Улан-Удэ</t>
  </si>
  <si>
    <t>Чита</t>
  </si>
  <si>
    <t>Благовещенск</t>
  </si>
  <si>
    <t>Хабаровск</t>
  </si>
  <si>
    <t>Владивосток</t>
  </si>
  <si>
    <t>Плотность</t>
  </si>
  <si>
    <t>до 2</t>
  </si>
  <si>
    <t xml:space="preserve"> до 500</t>
  </si>
  <si>
    <t>Наценка к тарифу</t>
  </si>
  <si>
    <t>Негабаритный груз *</t>
  </si>
  <si>
    <t>Температурный режим +2 +5 С</t>
  </si>
  <si>
    <t>Краснодар</t>
  </si>
  <si>
    <t>Ростов-на-Дону</t>
  </si>
  <si>
    <t>До 5 кг /0.02 м3</t>
  </si>
  <si>
    <t>До 10 кг /0.05 м3</t>
  </si>
  <si>
    <t>До 20 кг /0,1 м3</t>
  </si>
  <si>
    <t>Вид тарифа     (скорость)</t>
  </si>
  <si>
    <t>АВТО</t>
  </si>
  <si>
    <t>Ставрополь</t>
  </si>
  <si>
    <t>*Если вес груза на 1м3 больше или равен колонке "плотность", то для расчета стоимости берется 1 кг; иначе для расчета стоимости берется 1м3.</t>
  </si>
  <si>
    <t>Вид  услуги</t>
  </si>
  <si>
    <t>Еденица измерения</t>
  </si>
  <si>
    <t xml:space="preserve">Хранение груза на складе </t>
  </si>
  <si>
    <t>100,00  /м3*</t>
  </si>
  <si>
    <t>Картон</t>
  </si>
  <si>
    <t>100,00/лист</t>
  </si>
  <si>
    <t>Оргалит</t>
  </si>
  <si>
    <t>400,00/лист</t>
  </si>
  <si>
    <t>Доска</t>
  </si>
  <si>
    <t>220,00/шт</t>
  </si>
  <si>
    <t xml:space="preserve">Пенопласт </t>
  </si>
  <si>
    <t>420,00/лист</t>
  </si>
  <si>
    <t>Паллетирование</t>
  </si>
  <si>
    <t>300,00/паллет</t>
  </si>
  <si>
    <t>Поддон</t>
  </si>
  <si>
    <t>250,00/шт</t>
  </si>
  <si>
    <t>Изготовление обрешетки**</t>
  </si>
  <si>
    <t>1400,00 /м3</t>
  </si>
  <si>
    <t>* Бесплатное хранение груза после прибытия на терминал назначения и оповещения ГП составляет 3-е суток (кроме ВС)</t>
  </si>
  <si>
    <t>* *После изготовления обрешетки вес и объем груза увеличивыется на 25%</t>
  </si>
  <si>
    <t>* Груз считается негабаритным если: вес одного неделимого грузового места более 500 кг либо сумма измерений 3х сторон более 4х метров</t>
  </si>
  <si>
    <t>Москва (Рынок Люблино / Садовод / Южные ворота)</t>
  </si>
  <si>
    <t>Москва (Рынки)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</si>
</sst>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indexed="24"/>
      </right>
      <top/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 style="thin">
        <color indexed="24"/>
      </left>
      <right style="thin">
        <color indexed="24"/>
      </right>
      <top/>
      <bottom/>
      <diagonal/>
    </border>
    <border>
      <left/>
      <right/>
      <top style="thin">
        <color indexed="2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4"/>
      </top>
      <bottom style="thin">
        <color indexed="2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4" borderId="6" xfId="0" applyNumberFormat="1" applyFont="1" applyFill="1" applyBorder="1" applyAlignment="1">
      <alignment horizontal="left" vertical="top" wrapText="1"/>
    </xf>
    <xf numFmtId="0" fontId="1" fillId="4" borderId="6" xfId="0" applyNumberFormat="1" applyFont="1" applyFill="1" applyBorder="1" applyAlignment="1">
      <alignment horizontal="center" vertical="center" wrapText="1"/>
    </xf>
    <xf numFmtId="49" fontId="1" fillId="4" borderId="6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left" vertical="top" wrapText="1"/>
    </xf>
    <xf numFmtId="3" fontId="2" fillId="3" borderId="1" xfId="0" applyNumberFormat="1" applyFont="1" applyFill="1" applyBorder="1" applyAlignment="1">
      <alignment horizontal="right" vertical="top"/>
    </xf>
    <xf numFmtId="0" fontId="0" fillId="3" borderId="3" xfId="0" applyNumberFormat="1" applyFont="1" applyFill="1" applyBorder="1" applyAlignment="1">
      <alignment horizontal="left" vertical="top" wrapText="1"/>
    </xf>
    <xf numFmtId="3" fontId="2" fillId="3" borderId="2" xfId="0" applyNumberFormat="1" applyFont="1" applyFill="1" applyBorder="1" applyAlignment="1">
      <alignment horizontal="right" vertical="top"/>
    </xf>
    <xf numFmtId="0" fontId="0" fillId="3" borderId="0" xfId="0" applyNumberFormat="1" applyFont="1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9" fontId="1" fillId="2" borderId="0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wrapText="1"/>
    </xf>
    <xf numFmtId="0" fontId="1" fillId="2" borderId="8" xfId="0" applyNumberFormat="1" applyFont="1" applyFill="1" applyBorder="1" applyAlignment="1">
      <alignment horizontal="center" wrapText="1"/>
    </xf>
    <xf numFmtId="0" fontId="1" fillId="2" borderId="9" xfId="0" applyNumberFormat="1" applyFont="1" applyFill="1" applyBorder="1" applyAlignment="1">
      <alignment horizontal="center" wrapText="1"/>
    </xf>
    <xf numFmtId="0" fontId="2" fillId="3" borderId="5" xfId="0" applyNumberFormat="1" applyFont="1" applyFill="1" applyBorder="1" applyAlignment="1">
      <alignment horizontal="center" vertical="top" wrapText="1"/>
    </xf>
    <xf numFmtId="0" fontId="2" fillId="3" borderId="4" xfId="0" applyNumberFormat="1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0" fontId="0" fillId="3" borderId="5" xfId="0" applyFill="1" applyBorder="1" applyAlignment="1">
      <alignment horizontal="left" vertical="top" wrapText="1"/>
    </xf>
    <xf numFmtId="0" fontId="0" fillId="0" borderId="0" xfId="0" applyNumberFormat="1" applyFont="1" applyFill="1" applyBorder="1" applyAlignment="1">
      <alignment horizontal="left" vertical="top" wrapText="1"/>
    </xf>
    <xf numFmtId="0" fontId="1" fillId="2" borderId="6" xfId="0" applyNumberFormat="1" applyFont="1" applyFill="1" applyBorder="1" applyAlignment="1">
      <alignment horizontal="center" vertical="top" wrapText="1"/>
    </xf>
    <xf numFmtId="49" fontId="0" fillId="3" borderId="5" xfId="0" applyNumberFormat="1" applyFill="1" applyBorder="1" applyAlignment="1">
      <alignment horizontal="left" vertical="top" wrapText="1"/>
    </xf>
    <xf numFmtId="0" fontId="0" fillId="0" borderId="0" xfId="0" applyNumberFormat="1" applyFont="1" applyFill="1" applyBorder="1" applyAlignment="1">
      <alignment horizontal="left" vertical="top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top" wrapText="1"/>
    </xf>
    <xf numFmtId="43" fontId="0" fillId="3" borderId="2" xfId="0" applyNumberFormat="1" applyFont="1" applyFill="1" applyBorder="1" applyAlignment="1">
      <alignment horizontal="center" vertical="top"/>
    </xf>
    <xf numFmtId="2" fontId="2" fillId="3" borderId="1" xfId="0" applyNumberFormat="1" applyFont="1" applyFill="1" applyBorder="1" applyAlignment="1">
      <alignment horizontal="center" vertical="top"/>
    </xf>
    <xf numFmtId="0" fontId="0" fillId="0" borderId="12" xfId="0" applyNumberFormat="1" applyFont="1" applyFill="1" applyBorder="1" applyAlignment="1">
      <alignment horizontal="left" vertical="top" wrapText="1"/>
    </xf>
    <xf numFmtId="0" fontId="0" fillId="0" borderId="0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2" borderId="13" xfId="0" applyNumberFormat="1" applyFont="1" applyFill="1" applyBorder="1" applyAlignment="1">
      <alignment horizontal="center" vertical="top" wrapText="1"/>
    </xf>
    <xf numFmtId="0" fontId="1" fillId="2" borderId="14" xfId="0" applyNumberFormat="1" applyFont="1" applyFill="1" applyBorder="1" applyAlignment="1">
      <alignment horizontal="center" vertical="top" wrapText="1"/>
    </xf>
    <xf numFmtId="0" fontId="1" fillId="2" borderId="15" xfId="0" applyNumberFormat="1" applyFont="1" applyFill="1" applyBorder="1" applyAlignment="1">
      <alignment horizontal="center" vertical="top" wrapText="1"/>
    </xf>
    <xf numFmtId="2" fontId="2" fillId="3" borderId="1" xfId="0" applyNumberFormat="1" applyFont="1" applyFill="1" applyBorder="1" applyAlignment="1">
      <alignment horizontal="left" vertical="top"/>
    </xf>
    <xf numFmtId="2" fontId="2" fillId="3" borderId="3" xfId="0" applyNumberFormat="1" applyFont="1" applyFill="1" applyBorder="1" applyAlignment="1">
      <alignment horizontal="center" vertical="top"/>
    </xf>
    <xf numFmtId="2" fontId="2" fillId="3" borderId="16" xfId="0" applyNumberFormat="1" applyFont="1" applyFill="1" applyBorder="1" applyAlignment="1">
      <alignment horizontal="center" vertical="top"/>
    </xf>
    <xf numFmtId="2" fontId="2" fillId="3" borderId="4" xfId="0" applyNumberFormat="1" applyFont="1" applyFill="1" applyBorder="1" applyAlignment="1">
      <alignment horizontal="center" vertical="top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18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6" sqref="A6"/>
      <selection pane="bottomRight" activeCell="A13" sqref="A13"/>
    </sheetView>
  </sheetViews>
  <sheetFormatPr defaultRowHeight="15" x14ac:dyDescent="0.25"/>
  <cols>
    <col min="1" max="1" width="26.5703125" customWidth="1"/>
    <col min="2" max="2" width="17.140625" customWidth="1"/>
    <col min="3" max="3" width="10.28515625" customWidth="1"/>
    <col min="4" max="4" width="8.28515625" customWidth="1"/>
    <col min="5" max="5" width="7.85546875" customWidth="1"/>
    <col min="6" max="6" width="7.7109375" customWidth="1"/>
    <col min="7" max="7" width="7.85546875" customWidth="1"/>
    <col min="8" max="8" width="10.5703125" customWidth="1"/>
    <col min="9" max="9" width="9" customWidth="1"/>
    <col min="10" max="10" width="9.42578125" customWidth="1"/>
    <col min="11" max="11" width="9" customWidth="1"/>
    <col min="12" max="12" width="8.5703125" customWidth="1"/>
    <col min="13" max="13" width="8.28515625" customWidth="1"/>
    <col min="14" max="14" width="9" customWidth="1"/>
    <col min="15" max="15" width="8.28515625" customWidth="1"/>
    <col min="16" max="16" width="7.85546875" customWidth="1"/>
    <col min="17" max="17" width="9.28515625" customWidth="1"/>
  </cols>
  <sheetData>
    <row r="1" spans="1:17" x14ac:dyDescent="0.25">
      <c r="A1" s="40" t="s">
        <v>61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2"/>
    </row>
    <row r="2" spans="1:17" x14ac:dyDescent="0.25">
      <c r="A2" s="25" t="s">
        <v>5</v>
      </c>
      <c r="B2" s="25"/>
      <c r="C2" s="25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ht="15" customHeight="1" x14ac:dyDescent="0.25">
      <c r="A3" s="11"/>
      <c r="B3" s="11"/>
      <c r="C3" s="22" t="s">
        <v>36</v>
      </c>
      <c r="D3" s="26" t="s">
        <v>25</v>
      </c>
      <c r="E3" s="27" t="s">
        <v>0</v>
      </c>
      <c r="F3" s="27"/>
      <c r="G3" s="27"/>
      <c r="H3" s="27" t="s">
        <v>3</v>
      </c>
      <c r="I3" s="27"/>
      <c r="J3" s="27"/>
      <c r="K3" s="27"/>
      <c r="L3" s="27"/>
      <c r="M3" s="27" t="s">
        <v>4</v>
      </c>
      <c r="N3" s="27"/>
      <c r="O3" s="27"/>
      <c r="P3" s="27"/>
      <c r="Q3" s="27"/>
    </row>
    <row r="4" spans="1:17" ht="38.25" x14ac:dyDescent="0.25">
      <c r="A4" s="12" t="s">
        <v>6</v>
      </c>
      <c r="B4" s="12" t="s">
        <v>7</v>
      </c>
      <c r="C4" s="23"/>
      <c r="D4" s="26"/>
      <c r="E4" s="1" t="s">
        <v>33</v>
      </c>
      <c r="F4" s="1" t="s">
        <v>34</v>
      </c>
      <c r="G4" s="1" t="s">
        <v>35</v>
      </c>
      <c r="H4" s="2" t="s">
        <v>9</v>
      </c>
      <c r="I4" s="2" t="s">
        <v>10</v>
      </c>
      <c r="J4" s="2" t="s">
        <v>11</v>
      </c>
      <c r="K4" s="2" t="s">
        <v>2</v>
      </c>
      <c r="L4" s="2" t="s">
        <v>27</v>
      </c>
      <c r="M4" s="2" t="s">
        <v>12</v>
      </c>
      <c r="N4" s="3" t="s">
        <v>14</v>
      </c>
      <c r="O4" s="3" t="s">
        <v>13</v>
      </c>
      <c r="P4" s="3" t="s">
        <v>15</v>
      </c>
      <c r="Q4" s="2" t="s">
        <v>26</v>
      </c>
    </row>
    <row r="5" spans="1:17" x14ac:dyDescent="0.25">
      <c r="A5" s="13"/>
      <c r="B5" s="13"/>
      <c r="C5" s="24"/>
      <c r="D5" s="26"/>
      <c r="E5" s="4" t="s">
        <v>1</v>
      </c>
      <c r="F5" s="4" t="s">
        <v>1</v>
      </c>
      <c r="G5" s="4" t="s">
        <v>1</v>
      </c>
      <c r="H5" s="4" t="s">
        <v>1</v>
      </c>
      <c r="I5" s="4" t="s">
        <v>1</v>
      </c>
      <c r="J5" s="4" t="s">
        <v>1</v>
      </c>
      <c r="K5" s="4" t="s">
        <v>1</v>
      </c>
      <c r="L5" s="4" t="s">
        <v>1</v>
      </c>
      <c r="M5" s="4" t="s">
        <v>1</v>
      </c>
      <c r="N5" s="4" t="s">
        <v>1</v>
      </c>
      <c r="O5" s="4" t="s">
        <v>1</v>
      </c>
      <c r="P5" s="4" t="s">
        <v>1</v>
      </c>
      <c r="Q5" s="4" t="s">
        <v>1</v>
      </c>
    </row>
    <row r="6" spans="1:17" ht="15" customHeight="1" x14ac:dyDescent="0.25">
      <c r="A6" s="6" t="s">
        <v>62</v>
      </c>
      <c r="B6" s="17" t="s">
        <v>22</v>
      </c>
      <c r="C6" s="17" t="s">
        <v>37</v>
      </c>
      <c r="D6" s="14">
        <v>230</v>
      </c>
      <c r="E6" s="5">
        <v>700</v>
      </c>
      <c r="F6" s="7">
        <v>850</v>
      </c>
      <c r="G6" s="7">
        <v>1000</v>
      </c>
      <c r="H6" s="29">
        <f>37+3</f>
        <v>40</v>
      </c>
      <c r="I6" s="28">
        <v>40.299999999999997</v>
      </c>
      <c r="J6" s="28">
        <v>40.6</v>
      </c>
      <c r="K6" s="28">
        <v>40.9</v>
      </c>
      <c r="L6" s="28">
        <v>41.2</v>
      </c>
      <c r="M6" s="5">
        <f>H6*D6</f>
        <v>9200</v>
      </c>
      <c r="N6" s="5">
        <f>I6*D6</f>
        <v>9269</v>
      </c>
      <c r="O6" s="5">
        <f>J6*D6</f>
        <v>9338</v>
      </c>
      <c r="P6" s="5">
        <f>K6*D6</f>
        <v>9407</v>
      </c>
      <c r="Q6" s="5">
        <f>L6*D6</f>
        <v>9476</v>
      </c>
    </row>
    <row r="7" spans="1:17" x14ac:dyDescent="0.25">
      <c r="A7" s="6" t="s">
        <v>62</v>
      </c>
      <c r="B7" s="17" t="s">
        <v>24</v>
      </c>
      <c r="C7" s="17" t="s">
        <v>37</v>
      </c>
      <c r="D7" s="16">
        <v>200</v>
      </c>
      <c r="E7" s="5">
        <v>2400</v>
      </c>
      <c r="F7" s="7">
        <v>2400</v>
      </c>
      <c r="G7" s="7">
        <v>2400</v>
      </c>
      <c r="H7" s="29">
        <v>41</v>
      </c>
      <c r="I7" s="28">
        <v>42</v>
      </c>
      <c r="J7" s="28">
        <v>43</v>
      </c>
      <c r="K7" s="28">
        <v>44</v>
      </c>
      <c r="L7" s="28">
        <v>45</v>
      </c>
      <c r="M7" s="5">
        <f t="shared" ref="M7:M18" si="0">H7*D7</f>
        <v>8200</v>
      </c>
      <c r="N7" s="5">
        <f t="shared" ref="N7:N18" si="1">I7*D7</f>
        <v>8400</v>
      </c>
      <c r="O7" s="5">
        <f t="shared" ref="O7:O18" si="2">J7*D7</f>
        <v>8600</v>
      </c>
      <c r="P7" s="5">
        <f t="shared" ref="P7:P18" si="3">K7*D7</f>
        <v>8800</v>
      </c>
      <c r="Q7" s="5">
        <f t="shared" ref="Q7:Q18" si="4">L7*D7</f>
        <v>9000</v>
      </c>
    </row>
    <row r="8" spans="1:17" x14ac:dyDescent="0.25">
      <c r="A8" s="6" t="s">
        <v>62</v>
      </c>
      <c r="B8" s="17" t="s">
        <v>8</v>
      </c>
      <c r="C8" s="17" t="s">
        <v>37</v>
      </c>
      <c r="D8" s="14">
        <v>230</v>
      </c>
      <c r="E8" s="7">
        <v>600</v>
      </c>
      <c r="F8" s="7">
        <v>700</v>
      </c>
      <c r="G8" s="7">
        <v>850</v>
      </c>
      <c r="H8" s="29">
        <v>15.5</v>
      </c>
      <c r="I8" s="28">
        <f>12.8+3</f>
        <v>15.8</v>
      </c>
      <c r="J8" s="28">
        <f>13.1+3</f>
        <v>16.100000000000001</v>
      </c>
      <c r="K8" s="28">
        <f>13.4+3</f>
        <v>16.399999999999999</v>
      </c>
      <c r="L8" s="28">
        <f>13.7+3</f>
        <v>16.7</v>
      </c>
      <c r="M8" s="5">
        <f t="shared" si="0"/>
        <v>3565</v>
      </c>
      <c r="N8" s="5">
        <f t="shared" si="1"/>
        <v>3634</v>
      </c>
      <c r="O8" s="5">
        <f t="shared" si="2"/>
        <v>3703.0000000000005</v>
      </c>
      <c r="P8" s="5">
        <f t="shared" si="3"/>
        <v>3771.9999999999995</v>
      </c>
      <c r="Q8" s="5">
        <f t="shared" si="4"/>
        <v>3841</v>
      </c>
    </row>
    <row r="9" spans="1:17" x14ac:dyDescent="0.25">
      <c r="A9" s="6" t="s">
        <v>62</v>
      </c>
      <c r="B9" s="17" t="s">
        <v>19</v>
      </c>
      <c r="C9" s="17" t="s">
        <v>37</v>
      </c>
      <c r="D9" s="14">
        <v>230</v>
      </c>
      <c r="E9" s="7">
        <v>600</v>
      </c>
      <c r="F9" s="7">
        <v>700</v>
      </c>
      <c r="G9" s="7">
        <v>850</v>
      </c>
      <c r="H9" s="29">
        <f>27.5+3</f>
        <v>30.5</v>
      </c>
      <c r="I9" s="28">
        <f>3+27.8</f>
        <v>30.8</v>
      </c>
      <c r="J9" s="28">
        <f>3+28.1</f>
        <v>31.1</v>
      </c>
      <c r="K9" s="28">
        <f>3+28.4</f>
        <v>31.4</v>
      </c>
      <c r="L9" s="28">
        <f>3+28.7</f>
        <v>31.7</v>
      </c>
      <c r="M9" s="5">
        <f t="shared" si="0"/>
        <v>7015</v>
      </c>
      <c r="N9" s="5">
        <f t="shared" si="1"/>
        <v>7084</v>
      </c>
      <c r="O9" s="5">
        <f t="shared" si="2"/>
        <v>7153</v>
      </c>
      <c r="P9" s="5">
        <f t="shared" si="3"/>
        <v>7222</v>
      </c>
      <c r="Q9" s="5">
        <f t="shared" si="4"/>
        <v>7291</v>
      </c>
    </row>
    <row r="10" spans="1:17" x14ac:dyDescent="0.25">
      <c r="A10" s="6" t="s">
        <v>62</v>
      </c>
      <c r="B10" s="17" t="s">
        <v>31</v>
      </c>
      <c r="C10" s="17" t="s">
        <v>37</v>
      </c>
      <c r="D10" s="16">
        <v>230</v>
      </c>
      <c r="E10" s="7">
        <v>600</v>
      </c>
      <c r="F10" s="7">
        <v>700</v>
      </c>
      <c r="G10" s="7">
        <v>850</v>
      </c>
      <c r="H10" s="29">
        <f>10.5+3</f>
        <v>13.5</v>
      </c>
      <c r="I10" s="29">
        <f>3+11</f>
        <v>14</v>
      </c>
      <c r="J10" s="29">
        <f>3+11.5</f>
        <v>14.5</v>
      </c>
      <c r="K10" s="29">
        <f>3+12</f>
        <v>15</v>
      </c>
      <c r="L10" s="29">
        <f>3+12.5</f>
        <v>15.5</v>
      </c>
      <c r="M10" s="5">
        <f t="shared" si="0"/>
        <v>3105</v>
      </c>
      <c r="N10" s="5">
        <f t="shared" si="1"/>
        <v>3220</v>
      </c>
      <c r="O10" s="5">
        <f t="shared" si="2"/>
        <v>3335</v>
      </c>
      <c r="P10" s="5">
        <f t="shared" si="3"/>
        <v>3450</v>
      </c>
      <c r="Q10" s="5">
        <f t="shared" si="4"/>
        <v>3565</v>
      </c>
    </row>
    <row r="11" spans="1:17" x14ac:dyDescent="0.25">
      <c r="A11" s="6" t="s">
        <v>62</v>
      </c>
      <c r="B11" s="17" t="s">
        <v>18</v>
      </c>
      <c r="C11" s="17" t="s">
        <v>37</v>
      </c>
      <c r="D11" s="14">
        <v>230</v>
      </c>
      <c r="E11" s="7">
        <v>600</v>
      </c>
      <c r="F11" s="7">
        <v>700</v>
      </c>
      <c r="G11" s="7">
        <v>850</v>
      </c>
      <c r="H11" s="29">
        <f>24+3</f>
        <v>27</v>
      </c>
      <c r="I11" s="28">
        <f>3+24.3</f>
        <v>27.3</v>
      </c>
      <c r="J11" s="28">
        <f>3+24.6</f>
        <v>27.6</v>
      </c>
      <c r="K11" s="28">
        <f>3+24.9</f>
        <v>27.9</v>
      </c>
      <c r="L11" s="28">
        <f>3+25.2</f>
        <v>28.2</v>
      </c>
      <c r="M11" s="5">
        <f t="shared" si="0"/>
        <v>6210</v>
      </c>
      <c r="N11" s="5">
        <f t="shared" si="1"/>
        <v>6279</v>
      </c>
      <c r="O11" s="5">
        <f t="shared" si="2"/>
        <v>6348</v>
      </c>
      <c r="P11" s="5">
        <f t="shared" si="3"/>
        <v>6417</v>
      </c>
      <c r="Q11" s="5">
        <f t="shared" si="4"/>
        <v>6486</v>
      </c>
    </row>
    <row r="12" spans="1:17" x14ac:dyDescent="0.25">
      <c r="A12" s="6" t="s">
        <v>62</v>
      </c>
      <c r="B12" s="17" t="s">
        <v>17</v>
      </c>
      <c r="C12" s="17" t="s">
        <v>37</v>
      </c>
      <c r="D12" s="15">
        <v>230</v>
      </c>
      <c r="E12" s="7">
        <v>600</v>
      </c>
      <c r="F12" s="7">
        <v>700</v>
      </c>
      <c r="G12" s="7">
        <v>850</v>
      </c>
      <c r="H12" s="29">
        <f>3+19.3</f>
        <v>22.3</v>
      </c>
      <c r="I12" s="28">
        <f>3+19.6</f>
        <v>22.6</v>
      </c>
      <c r="J12" s="28">
        <f>3+19.9</f>
        <v>22.9</v>
      </c>
      <c r="K12" s="28">
        <f>3+20.2</f>
        <v>23.2</v>
      </c>
      <c r="L12" s="28">
        <f>3+20.5</f>
        <v>23.5</v>
      </c>
      <c r="M12" s="5">
        <f t="shared" si="0"/>
        <v>5129</v>
      </c>
      <c r="N12" s="5">
        <f t="shared" si="1"/>
        <v>5198</v>
      </c>
      <c r="O12" s="5">
        <f t="shared" si="2"/>
        <v>5267</v>
      </c>
      <c r="P12" s="5">
        <f t="shared" si="3"/>
        <v>5336</v>
      </c>
      <c r="Q12" s="5">
        <f t="shared" si="4"/>
        <v>5405</v>
      </c>
    </row>
    <row r="13" spans="1:17" x14ac:dyDescent="0.25">
      <c r="A13" s="6" t="s">
        <v>62</v>
      </c>
      <c r="B13" s="17" t="s">
        <v>32</v>
      </c>
      <c r="C13" s="17" t="s">
        <v>37</v>
      </c>
      <c r="D13" s="16">
        <v>230</v>
      </c>
      <c r="E13" s="7">
        <v>600</v>
      </c>
      <c r="F13" s="7">
        <v>700</v>
      </c>
      <c r="G13" s="7">
        <v>850</v>
      </c>
      <c r="H13" s="29">
        <f>3+10</f>
        <v>13</v>
      </c>
      <c r="I13" s="29">
        <f>3+10.5</f>
        <v>13.5</v>
      </c>
      <c r="J13" s="29">
        <f>3+11</f>
        <v>14</v>
      </c>
      <c r="K13" s="29">
        <f>3+11.5</f>
        <v>14.5</v>
      </c>
      <c r="L13" s="29">
        <f>3+12</f>
        <v>15</v>
      </c>
      <c r="M13" s="5">
        <f t="shared" si="0"/>
        <v>2990</v>
      </c>
      <c r="N13" s="5">
        <f t="shared" si="1"/>
        <v>3105</v>
      </c>
      <c r="O13" s="5">
        <f t="shared" si="2"/>
        <v>3220</v>
      </c>
      <c r="P13" s="5">
        <f t="shared" si="3"/>
        <v>3335</v>
      </c>
      <c r="Q13" s="5">
        <f t="shared" si="4"/>
        <v>3450</v>
      </c>
    </row>
    <row r="14" spans="1:17" ht="18" customHeight="1" x14ac:dyDescent="0.25">
      <c r="A14" s="6" t="s">
        <v>62</v>
      </c>
      <c r="B14" s="17" t="s">
        <v>16</v>
      </c>
      <c r="C14" s="17" t="s">
        <v>37</v>
      </c>
      <c r="D14" s="15">
        <v>230</v>
      </c>
      <c r="E14" s="7">
        <v>600</v>
      </c>
      <c r="F14" s="7">
        <v>700</v>
      </c>
      <c r="G14" s="7">
        <v>850</v>
      </c>
      <c r="H14" s="29">
        <f>3+5.35</f>
        <v>8.35</v>
      </c>
      <c r="I14" s="28">
        <f>3+5.6</f>
        <v>8.6</v>
      </c>
      <c r="J14" s="28">
        <f>3+5.85</f>
        <v>8.85</v>
      </c>
      <c r="K14" s="28">
        <f>3+6.1</f>
        <v>9.1</v>
      </c>
      <c r="L14" s="28">
        <f>3+6.4</f>
        <v>9.4</v>
      </c>
      <c r="M14" s="5">
        <f t="shared" si="0"/>
        <v>1920.5</v>
      </c>
      <c r="N14" s="5">
        <f t="shared" si="1"/>
        <v>1978</v>
      </c>
      <c r="O14" s="5">
        <f t="shared" si="2"/>
        <v>2035.5</v>
      </c>
      <c r="P14" s="5">
        <f t="shared" si="3"/>
        <v>2093</v>
      </c>
      <c r="Q14" s="5">
        <f t="shared" si="4"/>
        <v>2162</v>
      </c>
    </row>
    <row r="15" spans="1:17" ht="18" customHeight="1" x14ac:dyDescent="0.25">
      <c r="A15" s="6" t="s">
        <v>62</v>
      </c>
      <c r="B15" s="17" t="s">
        <v>38</v>
      </c>
      <c r="C15" s="20" t="s">
        <v>37</v>
      </c>
      <c r="D15" s="14">
        <v>230</v>
      </c>
      <c r="E15" s="7">
        <v>600</v>
      </c>
      <c r="F15" s="7">
        <v>700</v>
      </c>
      <c r="G15" s="7">
        <v>850</v>
      </c>
      <c r="H15" s="29">
        <f>3+11.2</f>
        <v>14.2</v>
      </c>
      <c r="I15" s="28">
        <f>3+11.5</f>
        <v>14.5</v>
      </c>
      <c r="J15" s="28">
        <f>3+11.8</f>
        <v>14.8</v>
      </c>
      <c r="K15" s="28">
        <f>3+12.1</f>
        <v>15.1</v>
      </c>
      <c r="L15" s="28">
        <f>3+12.5</f>
        <v>15.5</v>
      </c>
      <c r="M15" s="5">
        <f t="shared" si="0"/>
        <v>3266</v>
      </c>
      <c r="N15" s="5">
        <f t="shared" si="1"/>
        <v>3335</v>
      </c>
      <c r="O15" s="5">
        <f t="shared" si="2"/>
        <v>3404</v>
      </c>
      <c r="P15" s="5">
        <f t="shared" si="3"/>
        <v>3473</v>
      </c>
      <c r="Q15" s="5">
        <f t="shared" si="4"/>
        <v>3565</v>
      </c>
    </row>
    <row r="16" spans="1:17" x14ac:dyDescent="0.25">
      <c r="A16" s="6" t="s">
        <v>62</v>
      </c>
      <c r="B16" s="17" t="s">
        <v>20</v>
      </c>
      <c r="C16" s="17" t="s">
        <v>37</v>
      </c>
      <c r="D16" s="14">
        <v>230</v>
      </c>
      <c r="E16" s="5">
        <v>700</v>
      </c>
      <c r="F16" s="7">
        <v>800</v>
      </c>
      <c r="G16" s="7">
        <v>900</v>
      </c>
      <c r="H16" s="29">
        <f>3+30.5</f>
        <v>33.5</v>
      </c>
      <c r="I16" s="28">
        <f>3+30.8</f>
        <v>33.799999999999997</v>
      </c>
      <c r="J16" s="28">
        <f>3+31.1</f>
        <v>34.1</v>
      </c>
      <c r="K16" s="28">
        <f>3+31.4</f>
        <v>34.4</v>
      </c>
      <c r="L16" s="28">
        <f>3+31.7</f>
        <v>34.700000000000003</v>
      </c>
      <c r="M16" s="5">
        <f t="shared" si="0"/>
        <v>7705</v>
      </c>
      <c r="N16" s="5">
        <f t="shared" si="1"/>
        <v>7773.9999999999991</v>
      </c>
      <c r="O16" s="5">
        <f t="shared" si="2"/>
        <v>7843</v>
      </c>
      <c r="P16" s="5">
        <f t="shared" si="3"/>
        <v>7912</v>
      </c>
      <c r="Q16" s="5">
        <f t="shared" si="4"/>
        <v>7981.0000000000009</v>
      </c>
    </row>
    <row r="17" spans="1:17" x14ac:dyDescent="0.25">
      <c r="A17" s="6" t="s">
        <v>62</v>
      </c>
      <c r="B17" s="17" t="s">
        <v>23</v>
      </c>
      <c r="C17" s="17" t="s">
        <v>37</v>
      </c>
      <c r="D17" s="16">
        <v>200</v>
      </c>
      <c r="E17" s="5">
        <v>2400</v>
      </c>
      <c r="F17" s="7">
        <v>2400</v>
      </c>
      <c r="G17" s="7">
        <v>2400</v>
      </c>
      <c r="H17" s="29">
        <f>3+37</f>
        <v>40</v>
      </c>
      <c r="I17" s="28">
        <f>3+38</f>
        <v>41</v>
      </c>
      <c r="J17" s="28">
        <f>3+39</f>
        <v>42</v>
      </c>
      <c r="K17" s="28">
        <f>3+40</f>
        <v>43</v>
      </c>
      <c r="L17" s="28">
        <f>3+41</f>
        <v>44</v>
      </c>
      <c r="M17" s="5">
        <f t="shared" si="0"/>
        <v>8000</v>
      </c>
      <c r="N17" s="5">
        <f t="shared" si="1"/>
        <v>8200</v>
      </c>
      <c r="O17" s="5">
        <f t="shared" si="2"/>
        <v>8400</v>
      </c>
      <c r="P17" s="5">
        <f t="shared" si="3"/>
        <v>8600</v>
      </c>
      <c r="Q17" s="5">
        <f t="shared" si="4"/>
        <v>8800</v>
      </c>
    </row>
    <row r="18" spans="1:17" x14ac:dyDescent="0.25">
      <c r="A18" s="6" t="s">
        <v>62</v>
      </c>
      <c r="B18" s="17" t="s">
        <v>21</v>
      </c>
      <c r="C18" s="17" t="s">
        <v>37</v>
      </c>
      <c r="D18" s="14">
        <v>230</v>
      </c>
      <c r="E18" s="5">
        <v>700</v>
      </c>
      <c r="F18" s="7">
        <v>800</v>
      </c>
      <c r="G18" s="7">
        <v>900</v>
      </c>
      <c r="H18" s="29">
        <f>3+33</f>
        <v>36</v>
      </c>
      <c r="I18" s="28">
        <f>3+33.3</f>
        <v>36.299999999999997</v>
      </c>
      <c r="J18" s="28">
        <f>3+33.6</f>
        <v>36.6</v>
      </c>
      <c r="K18" s="28">
        <f>3+33.9</f>
        <v>36.9</v>
      </c>
      <c r="L18" s="28">
        <f>3+34.2</f>
        <v>37.200000000000003</v>
      </c>
      <c r="M18" s="5">
        <f t="shared" si="0"/>
        <v>8280</v>
      </c>
      <c r="N18" s="5">
        <f t="shared" si="1"/>
        <v>8349</v>
      </c>
      <c r="O18" s="5">
        <f t="shared" si="2"/>
        <v>8418</v>
      </c>
      <c r="P18" s="5">
        <f t="shared" si="3"/>
        <v>8487</v>
      </c>
      <c r="Q18" s="5">
        <f t="shared" si="4"/>
        <v>8556</v>
      </c>
    </row>
    <row r="19" spans="1:17" x14ac:dyDescent="0.25">
      <c r="A19" s="30" t="s">
        <v>39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</row>
    <row r="20" spans="1:17" x14ac:dyDescent="0.25">
      <c r="A20" s="18"/>
      <c r="B20" s="18"/>
      <c r="C20" s="18"/>
      <c r="D20" s="18"/>
      <c r="E20" s="18"/>
      <c r="F20" s="18"/>
      <c r="G20" s="18"/>
      <c r="H20" s="31"/>
      <c r="I20" s="31"/>
      <c r="J20" s="31"/>
      <c r="K20" s="31"/>
      <c r="L20" s="31"/>
      <c r="M20" s="18"/>
      <c r="N20" s="18"/>
      <c r="O20" s="18"/>
      <c r="P20" s="18"/>
      <c r="Q20" s="18"/>
    </row>
    <row r="21" spans="1:17" x14ac:dyDescent="0.25">
      <c r="A21" s="27" t="s">
        <v>5</v>
      </c>
      <c r="B21" s="27"/>
      <c r="C21" s="27"/>
      <c r="D21" s="27"/>
      <c r="E21" s="32"/>
      <c r="F21" s="32"/>
      <c r="H21" s="32"/>
      <c r="I21" s="32"/>
      <c r="J21" s="32"/>
      <c r="K21" s="32"/>
      <c r="L21" s="32"/>
    </row>
    <row r="22" spans="1:17" x14ac:dyDescent="0.25">
      <c r="A22" s="19" t="s">
        <v>40</v>
      </c>
      <c r="B22" s="33" t="s">
        <v>41</v>
      </c>
      <c r="C22" s="34"/>
      <c r="D22" s="35"/>
      <c r="E22" s="32"/>
      <c r="F22" s="32"/>
      <c r="H22" s="32"/>
      <c r="I22" s="32"/>
      <c r="J22" s="32"/>
      <c r="K22" s="32"/>
      <c r="L22" s="32"/>
    </row>
    <row r="23" spans="1:17" x14ac:dyDescent="0.25">
      <c r="A23" s="36" t="s">
        <v>42</v>
      </c>
      <c r="B23" s="37" t="s">
        <v>43</v>
      </c>
      <c r="C23" s="38"/>
      <c r="D23" s="39"/>
      <c r="E23" s="32"/>
      <c r="F23" s="32"/>
      <c r="H23" s="32"/>
      <c r="I23" s="32"/>
      <c r="J23" s="32"/>
      <c r="K23" s="32"/>
      <c r="L23" s="32"/>
    </row>
    <row r="24" spans="1:17" x14ac:dyDescent="0.25">
      <c r="A24" s="36" t="s">
        <v>44</v>
      </c>
      <c r="B24" s="37" t="s">
        <v>45</v>
      </c>
      <c r="C24" s="38"/>
      <c r="D24" s="39"/>
      <c r="E24" s="32"/>
      <c r="F24" s="32"/>
      <c r="H24" s="32"/>
      <c r="I24" s="32"/>
      <c r="J24" s="32"/>
      <c r="K24" s="32"/>
      <c r="L24" s="32"/>
    </row>
    <row r="25" spans="1:17" x14ac:dyDescent="0.25">
      <c r="A25" s="36" t="s">
        <v>46</v>
      </c>
      <c r="B25" s="37" t="s">
        <v>47</v>
      </c>
      <c r="C25" s="38"/>
      <c r="D25" s="39"/>
      <c r="E25" s="32"/>
      <c r="F25" s="32"/>
      <c r="H25" s="32"/>
      <c r="I25" s="32"/>
      <c r="J25" s="32"/>
      <c r="K25" s="32"/>
      <c r="L25" s="32"/>
    </row>
    <row r="26" spans="1:17" x14ac:dyDescent="0.25">
      <c r="A26" s="36" t="s">
        <v>48</v>
      </c>
      <c r="B26" s="37" t="s">
        <v>49</v>
      </c>
      <c r="C26" s="38"/>
      <c r="D26" s="39"/>
      <c r="E26" s="32"/>
      <c r="F26" s="32"/>
      <c r="H26" s="32"/>
      <c r="I26" s="32"/>
      <c r="J26" s="32"/>
      <c r="K26" s="32"/>
      <c r="L26" s="32"/>
    </row>
    <row r="27" spans="1:17" x14ac:dyDescent="0.25">
      <c r="A27" s="36" t="s">
        <v>50</v>
      </c>
      <c r="B27" s="37" t="s">
        <v>51</v>
      </c>
      <c r="C27" s="38"/>
      <c r="D27" s="39"/>
      <c r="E27" s="32"/>
      <c r="F27" s="32"/>
      <c r="H27" s="32"/>
      <c r="I27" s="32"/>
      <c r="J27" s="32"/>
      <c r="K27" s="32"/>
      <c r="L27" s="32"/>
    </row>
    <row r="28" spans="1:17" x14ac:dyDescent="0.25">
      <c r="A28" s="36" t="s">
        <v>52</v>
      </c>
      <c r="B28" s="37" t="s">
        <v>53</v>
      </c>
      <c r="C28" s="38"/>
      <c r="D28" s="39"/>
      <c r="E28" s="32"/>
      <c r="F28" s="32"/>
      <c r="H28" s="32"/>
      <c r="I28" s="32"/>
      <c r="J28" s="32"/>
      <c r="K28" s="32"/>
      <c r="L28" s="32"/>
    </row>
    <row r="29" spans="1:17" x14ac:dyDescent="0.25">
      <c r="A29" s="36" t="s">
        <v>54</v>
      </c>
      <c r="B29" s="37" t="s">
        <v>55</v>
      </c>
      <c r="C29" s="38"/>
      <c r="D29" s="39"/>
      <c r="E29" s="32"/>
      <c r="F29" s="32"/>
      <c r="H29" s="32"/>
      <c r="I29" s="32"/>
      <c r="J29" s="32"/>
      <c r="K29" s="32"/>
      <c r="L29" s="32"/>
    </row>
    <row r="30" spans="1:17" x14ac:dyDescent="0.25">
      <c r="A30" s="36" t="s">
        <v>56</v>
      </c>
      <c r="B30" s="37" t="s">
        <v>57</v>
      </c>
      <c r="C30" s="38"/>
      <c r="D30" s="39"/>
      <c r="E30" s="32"/>
      <c r="F30" s="32"/>
      <c r="H30" s="32"/>
      <c r="I30" s="32"/>
      <c r="J30" s="32"/>
      <c r="K30" s="32"/>
      <c r="L30" s="32"/>
    </row>
    <row r="31" spans="1:17" x14ac:dyDescent="0.25">
      <c r="A31" t="s">
        <v>58</v>
      </c>
      <c r="H31" s="32"/>
      <c r="I31" s="32"/>
      <c r="J31" s="32"/>
      <c r="K31" s="32"/>
      <c r="L31" s="32"/>
    </row>
    <row r="32" spans="1:17" x14ac:dyDescent="0.25">
      <c r="A32" t="s">
        <v>59</v>
      </c>
      <c r="H32" s="32"/>
      <c r="I32" s="32"/>
      <c r="J32" s="32"/>
      <c r="K32" s="32"/>
      <c r="L32" s="32"/>
    </row>
    <row r="33" spans="1:12" x14ac:dyDescent="0.25">
      <c r="H33" s="32"/>
      <c r="I33" s="32"/>
      <c r="J33" s="32"/>
      <c r="K33" s="32"/>
      <c r="L33" s="32"/>
    </row>
    <row r="34" spans="1:12" x14ac:dyDescent="0.25">
      <c r="B34" s="9" t="s">
        <v>28</v>
      </c>
      <c r="C34" s="9"/>
      <c r="H34" s="32"/>
      <c r="I34" s="32"/>
      <c r="J34" s="32"/>
      <c r="K34" s="32"/>
      <c r="L34" s="32"/>
    </row>
    <row r="35" spans="1:12" ht="30" x14ac:dyDescent="0.25">
      <c r="A35" s="8" t="s">
        <v>30</v>
      </c>
      <c r="B35" s="10">
        <v>0.3</v>
      </c>
      <c r="C35" s="10"/>
      <c r="H35" s="32"/>
      <c r="I35" s="32"/>
      <c r="J35" s="32"/>
      <c r="K35" s="32"/>
      <c r="L35" s="32"/>
    </row>
    <row r="36" spans="1:12" x14ac:dyDescent="0.25">
      <c r="A36" s="8" t="s">
        <v>29</v>
      </c>
      <c r="B36" s="10">
        <v>0.3</v>
      </c>
      <c r="C36" s="10"/>
      <c r="H36" s="32"/>
      <c r="I36" s="32"/>
      <c r="J36" s="32"/>
      <c r="K36" s="32"/>
      <c r="L36" s="32"/>
    </row>
    <row r="37" spans="1:12" x14ac:dyDescent="0.25">
      <c r="A37" s="21" t="s">
        <v>60</v>
      </c>
      <c r="B37" s="21"/>
      <c r="C37" s="18"/>
      <c r="H37" s="32"/>
      <c r="I37" s="32"/>
      <c r="J37" s="32"/>
      <c r="K37" s="32"/>
      <c r="L37" s="32"/>
    </row>
  </sheetData>
  <sortState ref="A6:Q95">
    <sortCondition ref="A6:A95"/>
    <sortCondition ref="B6:B95"/>
  </sortState>
  <mergeCells count="19">
    <mergeCell ref="B29:D29"/>
    <mergeCell ref="B30:D30"/>
    <mergeCell ref="A37:B37"/>
    <mergeCell ref="A1:Q1"/>
    <mergeCell ref="B24:D24"/>
    <mergeCell ref="B25:D25"/>
    <mergeCell ref="B26:D26"/>
    <mergeCell ref="B27:D27"/>
    <mergeCell ref="B28:D28"/>
    <mergeCell ref="C3:C5"/>
    <mergeCell ref="A2:Q2"/>
    <mergeCell ref="E3:G3"/>
    <mergeCell ref="H3:L3"/>
    <mergeCell ref="M3:Q3"/>
    <mergeCell ref="D3:D5"/>
    <mergeCell ref="A19:Q19"/>
    <mergeCell ref="A21:D21"/>
    <mergeCell ref="B22:D22"/>
    <mergeCell ref="B23:D23"/>
  </mergeCells>
  <conditionalFormatting sqref="C16:G18 C10:D14 M6:Q18 C6:G9 A6:A18">
    <cfRule type="expression" dxfId="17" priority="33">
      <formula>MOD(ROW(),2)=0</formula>
    </cfRule>
  </conditionalFormatting>
  <conditionalFormatting sqref="C15:D15">
    <cfRule type="expression" dxfId="16" priority="30">
      <formula>MOD(ROW(),2)=0</formula>
    </cfRule>
  </conditionalFormatting>
  <conditionalFormatting sqref="E10:G15">
    <cfRule type="expression" dxfId="15" priority="29">
      <formula>MOD(ROW(),2)=0</formula>
    </cfRule>
  </conditionalFormatting>
  <conditionalFormatting sqref="H6:H8">
    <cfRule type="expression" dxfId="14" priority="28">
      <formula>MOD(ROW(),2)=0</formula>
    </cfRule>
  </conditionalFormatting>
  <conditionalFormatting sqref="H6:H8">
    <cfRule type="expression" dxfId="13" priority="25">
      <formula>MOD(ROW(),2)=0</formula>
    </cfRule>
  </conditionalFormatting>
  <conditionalFormatting sqref="I6:L7">
    <cfRule type="expression" dxfId="12" priority="24">
      <formula>MOD(ROW(),2)=0</formula>
    </cfRule>
  </conditionalFormatting>
  <conditionalFormatting sqref="I8:L8">
    <cfRule type="expression" dxfId="11" priority="12">
      <formula>MOD(ROW(),2)=0</formula>
    </cfRule>
  </conditionalFormatting>
  <conditionalFormatting sqref="H9:H18 I9:L9">
    <cfRule type="expression" dxfId="10" priority="11">
      <formula>MOD(ROW(),2)=0</formula>
    </cfRule>
  </conditionalFormatting>
  <conditionalFormatting sqref="H11:H12 H15:H18">
    <cfRule type="expression" dxfId="9" priority="10">
      <formula>MOD(ROW(),2)=0</formula>
    </cfRule>
  </conditionalFormatting>
  <conditionalFormatting sqref="H14">
    <cfRule type="expression" dxfId="8" priority="9">
      <formula>MOD(ROW(),2)=0</formula>
    </cfRule>
  </conditionalFormatting>
  <conditionalFormatting sqref="H10">
    <cfRule type="expression" dxfId="7" priority="8">
      <formula>MOD(ROW(),2)=0</formula>
    </cfRule>
  </conditionalFormatting>
  <conditionalFormatting sqref="I11:L12 I15:L18">
    <cfRule type="expression" dxfId="6" priority="7">
      <formula>MOD(ROW(),2)=0</formula>
    </cfRule>
  </conditionalFormatting>
  <conditionalFormatting sqref="I14:L14">
    <cfRule type="expression" dxfId="5" priority="6">
      <formula>MOD(ROW(),2)=0</formula>
    </cfRule>
  </conditionalFormatting>
  <conditionalFormatting sqref="I10:L10">
    <cfRule type="expression" dxfId="4" priority="5">
      <formula>MOD(ROW(),2)=0</formula>
    </cfRule>
  </conditionalFormatting>
  <conditionalFormatting sqref="I13:L13">
    <cfRule type="expression" dxfId="3" priority="4">
      <formula>MOD(ROW(),2)=0</formula>
    </cfRule>
  </conditionalFormatting>
  <conditionalFormatting sqref="B23:B30">
    <cfRule type="expression" dxfId="2" priority="3">
      <formula>MOD(ROW(),2)=0</formula>
    </cfRule>
  </conditionalFormatting>
  <conditionalFormatting sqref="A23:A30">
    <cfRule type="expression" dxfId="1" priority="2">
      <formula>MOD(ROW(),2)=0</formula>
    </cfRule>
  </conditionalFormatting>
  <conditionalFormatting sqref="B6:B18">
    <cfRule type="expression" dxfId="0" priority="1">
      <formula>MOD(ROW(),2)=0</formula>
    </cfRule>
  </conditionalFormatting>
  <pageMargins left="0.7" right="0.7" top="0.75" bottom="0.75" header="0.3" footer="0.3"/>
  <pageSetup paperSize="9"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Автосборка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2023-09-04T09:40:48Z</dcterms:modified>
</cp:coreProperties>
</file>