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<sst xmlns="http://schemas.openxmlformats.org/spreadsheetml/2006/main" count="853" uniqueCount="371">
  <si>
    <t>File opened</t>
  </si>
  <si>
    <t>2025-01-23 13:52:25</t>
  </si>
  <si>
    <t>Console s/n</t>
  </si>
  <si>
    <t>68C-901199</t>
  </si>
  <si>
    <t>Console ver</t>
  </si>
  <si>
    <t>Bluestem v.2.1.11</t>
  </si>
  <si>
    <t>Scripts ver</t>
  </si>
  <si>
    <t>2023.02  2.1.11, Jun 2023</t>
  </si>
  <si>
    <t>Head s/n</t>
  </si>
  <si>
    <t>68H-581199</t>
  </si>
  <si>
    <t>Head ver</t>
  </si>
  <si>
    <t>1.4.23</t>
  </si>
  <si>
    <t>Head cal</t>
  </si>
  <si>
    <t>{"oxygen": "21", "h2oazero": "1.07967", "h2oaspan2a": "0.0722994", "co2aspan1": "1.00671", "h2oaspan1": "1.01163", "h2obzero": "1.08147", "h2oaspan2b": "0.0727067", "co2azero": "0.870726", "co2aspan2b": "0.181163", "flowbzero": "0.28274", "co2bspanconc2": "0", "h2obspanconc1": "12.71", "co2bspan2a": "0.181909", "h2oaspanconc2": "0", "co2aspan2a": "0.183108", "tazero": "0.448792", "flowmeterzero": "0.989507", "flowazero": "0.332", "chamberpressurezero": "2.56836", "ssa_ref": "34223.4", "co2aspan2": "0", "h2oaspan2": "0", "h2obspan2b": "0.0731661", "h2obspanconc2": "0", "h2obspan1": "1.01743", "co2bzero": "0.916266", "co2aspanconc1": "1002", "co2aspanconc2": "0", "h2oaspanconc1": "12.7", "co2bspan2": "0", "co2bspan2b": "0.179975", "co2bspanconc1": "1002", "h2obspan2a": "0.0723655", "co2bspan1": "1.01512", "h2obspan2": "0", "tbzero": "0.447458", "ssb_ref": "40200.1"}</t>
  </si>
  <si>
    <t>Factory cal date</t>
  </si>
  <si>
    <t>13 Jan 2017</t>
  </si>
  <si>
    <t>CO2 rangematch</t>
  </si>
  <si>
    <t>Thu Jan 23 09:26</t>
  </si>
  <si>
    <t>H2O rangematch</t>
  </si>
  <si>
    <t>Thu Jan  9 10:31</t>
  </si>
  <si>
    <t>Chamber type</t>
  </si>
  <si>
    <t>6800-12A</t>
  </si>
  <si>
    <t>Chamber s/n</t>
  </si>
  <si>
    <t>CHM-10328</t>
  </si>
  <si>
    <t>Chamber rev</t>
  </si>
  <si>
    <t>0</t>
  </si>
  <si>
    <t>Chamber cal</t>
  </si>
  <si>
    <t>8.13</t>
  </si>
  <si>
    <t>HeadLS type</t>
  </si>
  <si>
    <t>6800-02</t>
  </si>
  <si>
    <t>HeadLS s/n</t>
  </si>
  <si>
    <t>561082</t>
  </si>
  <si>
    <t>HeadLS f</t>
  </si>
  <si>
    <t>0.0457 0.0655</t>
  </si>
  <si>
    <t>HeadLS u0</t>
  </si>
  <si>
    <t>587 1298</t>
  </si>
  <si>
    <t>13:52:25</t>
  </si>
  <si>
    <t>Stability Definition:	ΔCO2 (Meas2): Slp&lt;0.1 Per=15	ΔH2O (Meas2): Slp&lt;0.5 Per=15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</si>
  <si>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</si>
  <si>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</si>
  <si>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</si>
  <si>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</si>
  <si>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</si>
  <si>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</si>
  <si>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</si>
  <si>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</si>
  <si>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</si>
  <si>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</si>
  <si>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</si>
  <si>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</si>
  <si>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</si>
  <si>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</si>
  <si>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</si>
  <si>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</si>
  <si>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</si>
  <si>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</si>
  <si>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</si>
  <si>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</si>
  <si>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</si>
  <si>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</si>
  <si>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</si>
  <si>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</si>
  <si>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</si>
  <si>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</si>
  <si>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</si>
  <si>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</si>
  <si>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</si>
  <si>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</si>
  <si>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</si>
  <si>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</si>
  <si>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</si>
  <si>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</si>
  <si>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</si>
  <si>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</si>
  <si>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</si>
  <si>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</si>
  <si>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</si>
  <si>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</si>
  <si>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</si>
  <si>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</si>
  <si>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</si>
  <si>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</si>
  <si>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</si>
  <si>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</si>
  <si>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</si>
  <si>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</si>
  <si>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</si>
  <si>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</si>
  <si>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</si>
  <si>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-1.12122 89.1902 346.29 577.203 819.77 1034.77 1223.04 1394.24</t>
  </si>
  <si>
    <t>Fs_true</t>
  </si>
  <si>
    <t>-0.280844 116.234 401.841 601.52 802.54 1001.05 1203.84 1401.16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</si>
  <si>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</si>
  <si>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</si>
  <si>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</si>
  <si>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</si>
  <si>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</si>
  <si>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</si>
  <si>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</si>
  <si>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</si>
  <si>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</si>
  <si>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</si>
  <si>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</si>
  <si>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</si>
  <si>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</si>
  <si>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</si>
  <si>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</si>
  <si>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</si>
  <si>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</si>
  <si>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</si>
  <si>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</si>
  <si>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</si>
  <si>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</si>
  <si>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</si>
  <si>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</si>
  <si>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</si>
  <si>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</si>
  <si>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</si>
  <si>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</si>
  <si>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</si>
  <si>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</si>
  <si>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</si>
  <si>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</si>
  <si>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</si>
  <si>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</si>
  <si>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</si>
  <si>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</si>
  <si>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</si>
  <si>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</si>
  <si>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</si>
  <si>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</si>
  <si>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</si>
  <si>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</si>
  <si>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</si>
  <si>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</si>
  <si>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</si>
  <si>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</si>
  <si>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</si>
  <si>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</si>
  <si>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</si>
  <si>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</si>
  <si>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</si>
  <si>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</si>
  <si>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</si>
  <si>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</si>
  <si>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</si>
  <si>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</si>
  <si>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</si>
  <si>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</si>
  <si>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</si>
  <si>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</si>
  <si>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</si>
  <si>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</si>
  <si>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</si>
  <si>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</si>
  <si>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</si>
  <si>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</si>
  <si>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</si>
  <si>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</si>
  <si>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</si>
  <si>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</si>
  <si>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</si>
  <si>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</si>
  <si>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</si>
  <si>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</si>
  <si>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</si>
  <si>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</si>
  <si>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</si>
  <si>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</si>
  <si>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</si>
  <si>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</si>
  <si>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</si>
  <si>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</si>
  <si>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</si>
  <si>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</si>
  <si>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</si>
  <si>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</si>
  <si>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</si>
  <si>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</si>
  <si>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</si>
  <si>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</si>
  <si>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</si>
  <si>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</si>
  <si>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</si>
  <si>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</si>
  <si>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</si>
  <si>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</si>
  <si>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</si>
  <si>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</si>
  <si>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</si>
  <si>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</si>
  <si>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</si>
  <si>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</si>
  <si>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</si>
  <si>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</si>
  <si>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</si>
  <si>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</si>
  <si>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</si>
  <si>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</si>
  <si>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</si>
  <si>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</si>
  <si>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</si>
  <si>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</si>
  <si>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</si>
  <si>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</si>
  <si>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</si>
  <si>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</si>
  <si>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</si>
  <si>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</si>
  <si>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</si>
  <si>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</si>
  <si>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</si>
  <si>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</si>
  <si>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</si>
  <si>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</si>
  <si>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</si>
  <si>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</si>
  <si>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</si>
  <si>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</si>
  <si>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</si>
  <si>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</si>
  <si>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</si>
  <si>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</si>
  <si>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</si>
  <si>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</si>
  <si>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</si>
  <si>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</si>
  <si>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</si>
  <si>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</si>
  <si>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</si>
  <si>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</si>
  <si>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</si>
  <si>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</si>
  <si>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</si>
  <si>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</si>
  <si>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</si>
  <si>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</si>
  <si>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</si>
  <si>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</si>
  <si>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</si>
  <si>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</si>
  <si>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</si>
  <si>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</si>
  <si>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</si>
  <si>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</si>
  <si>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</si>
  <si>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</si>
  <si>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</si>
  <si>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</si>
  <si>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</si>
  <si>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</si>
  <si>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</si>
  <si>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</si>
  <si>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</si>
  <si>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</si>
  <si>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</si>
  <si>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</si>
  <si>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</si>
  <si>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</si>
  <si>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</si>
  <si>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</si>
  <si>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</si>
  <si>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</si>
  <si>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</si>
  <si>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</si>
  <si>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</si>
  <si>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</si>
  <si>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</si>
  <si>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</si>
  <si>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</si>
  <si>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</si>
  <si>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</si>
  <si>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</si>
  <si>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</si>
  <si>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</si>
  <si>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</si>
  <si>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</si>
  <si>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</si>
  <si>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</si>
  <si>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</si>
  <si>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</si>
  <si>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</si>
  <si>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</si>
  <si>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</si>
  <si>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</si>
  <si>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</si>
  <si>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</si>
  <si>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</si>
  <si>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</si>
  <si>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</si>
  <si>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</si>
  <si>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</si>
  <si>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</si>
  <si>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</si>
  <si>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</si>
  <si>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</si>
  <si>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</si>
  <si>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</si>
  <si>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</si>
  <si>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</si>
  <si>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</si>
  <si>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</si>
  <si>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</si>
  <si>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</si>
  <si>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</si>
  <si>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</si>
  <si>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</si>
  <si>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</si>
  <si>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</si>
  <si>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</si>
  <si>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</si>
  <si>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</si>
  <si>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</si>
  <si>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</si>
  <si>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</si>
  <si>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</si>
  <si>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</si>
  <si>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</si>
  <si>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</si>
  <si>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</si>
  <si>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</si>
  <si>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</si>
  <si>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</si>
  <si>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</si>
  <si>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</si>
  <si>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</si>
  <si>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</si>
  <si>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</si>
  <si>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</si>
  <si>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</si>
  <si>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</si>
  <si>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</si>
  <si>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</si>
  <si>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</si>
  <si>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</si>
  <si>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</si>
  <si>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</si>
  <si>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</si>
  <si>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</si>
  <si>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</si>
  <si>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</si>
  <si>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</si>
  <si>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</si>
  <si>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</si>
  <si>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20250123 14:05:27</t>
  </si>
  <si>
    <t>14:05:27</t>
  </si>
  <si>
    <t>0: Broadleaf</t>
  </si>
  <si>
    <t>11:27:27</t>
  </si>
  <si>
    <t>1/2</t>
  </si>
  <si>
    <t>11111111</t>
  </si>
  <si>
    <t>oooooooo</t>
  </si>
  <si>
    <t>off</t>
  </si>
  <si>
    <t>20250123 14:08:00</t>
  </si>
  <si>
    <t>14:08:00</t>
  </si>
  <si>
    <t>20250123 14:09:20</t>
  </si>
  <si>
    <t>14:09:20</t>
  </si>
  <si>
    <t>0/2</t>
  </si>
  <si>
    <t>20250123 14:12:07</t>
  </si>
  <si>
    <t>14:12:07</t>
  </si>
  <si>
    <t>20250123 14:17:11</t>
  </si>
  <si>
    <t>14:17:11</t>
  </si>
  <si>
    <t>20250123 14:21:17</t>
  </si>
  <si>
    <t>14:21:17</t>
  </si>
  <si>
    <t>20250123 14:23:01</t>
  </si>
  <si>
    <t>14:23:01</t>
  </si>
  <si>
    <t>20250123 14:24:06</t>
  </si>
  <si>
    <t>14:24:06</t>
  </si>
  <si>
    <t>20250123 14:25:09</t>
  </si>
  <si>
    <t>14:25:09</t>
  </si>
  <si>
    <t>20250123 14:26:08</t>
  </si>
  <si>
    <t>14:26:08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</si>
</sst>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C26"/>
  <sheetViews>
    <sheetView tabSelected="1" workbookViewId="0"/>
  </sheetViews>
  <sheetFormatPr defaultRowHeight="15"/>
  <sheetData>
    <row r="2" spans="1:211">
      <c r="A2" t="s">
        <v>38</v>
      </c>
      <c r="B2" t="s">
        <v>39</v>
      </c>
      <c r="C2" t="s">
        <v>40</v>
      </c>
    </row>
    <row r="3" spans="1:211">
      <c r="B3">
        <v>4</v>
      </c>
      <c r="C3">
        <v>21</v>
      </c>
    </row>
    <row r="4" spans="1:211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>
      <c r="B5" t="s">
        <v>21</v>
      </c>
      <c r="C5" t="s">
        <v>44</v>
      </c>
      <c r="D5">
        <v>0.345</v>
      </c>
      <c r="E5">
        <v>0.552336</v>
      </c>
      <c r="F5">
        <v>-0.0047985</v>
      </c>
      <c r="G5">
        <v>0</v>
      </c>
      <c r="H5">
        <v>-0.0073557</v>
      </c>
      <c r="I5">
        <v>1</v>
      </c>
      <c r="J5">
        <v>6</v>
      </c>
      <c r="K5">
        <v>96.7</v>
      </c>
    </row>
    <row r="6" spans="1:211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>
      <c r="B7">
        <v>0</v>
      </c>
      <c r="C7">
        <v>1</v>
      </c>
      <c r="D7">
        <v>0</v>
      </c>
      <c r="E7">
        <v>0</v>
      </c>
    </row>
    <row r="8" spans="1:211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11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>
      <c r="B11">
        <v>0</v>
      </c>
      <c r="C11">
        <v>0</v>
      </c>
      <c r="D11">
        <v>1</v>
      </c>
      <c r="E11">
        <v>0</v>
      </c>
      <c r="F11">
        <v>0</v>
      </c>
    </row>
    <row r="12" spans="1:211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>
      <c r="B13">
        <v>-6276</v>
      </c>
      <c r="C13">
        <v>6.6</v>
      </c>
      <c r="D13">
        <v>1.709e-05</v>
      </c>
      <c r="E13">
        <v>3.11</v>
      </c>
      <c r="F13" t="s">
        <v>89</v>
      </c>
      <c r="G13" t="s">
        <v>91</v>
      </c>
      <c r="H13">
        <v>0</v>
      </c>
    </row>
    <row r="14" spans="1:211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Y16" t="s">
        <v>321</v>
      </c>
      <c r="CZ16" t="s">
        <v>337</v>
      </c>
      <c r="DA16" t="s">
        <v>321</v>
      </c>
      <c r="DC16" t="s">
        <v>328</v>
      </c>
      <c r="DD16" t="s">
        <v>338</v>
      </c>
      <c r="DE16" t="s">
        <v>328</v>
      </c>
      <c r="DJ16" t="s">
        <v>339</v>
      </c>
      <c r="DK16" t="s">
        <v>339</v>
      </c>
      <c r="DX16" t="s">
        <v>339</v>
      </c>
      <c r="DY16" t="s">
        <v>339</v>
      </c>
      <c r="DZ16" t="s">
        <v>340</v>
      </c>
      <c r="EA16" t="s">
        <v>340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339</v>
      </c>
      <c r="EK16" t="s">
        <v>339</v>
      </c>
      <c r="EL16" t="s">
        <v>339</v>
      </c>
      <c r="EM16" t="s">
        <v>339</v>
      </c>
      <c r="EN16" t="s">
        <v>339</v>
      </c>
      <c r="EO16" t="s">
        <v>339</v>
      </c>
      <c r="EP16" t="s">
        <v>339</v>
      </c>
      <c r="EQ16" t="s">
        <v>341</v>
      </c>
      <c r="ER16" t="s">
        <v>341</v>
      </c>
      <c r="ES16" t="s">
        <v>342</v>
      </c>
      <c r="ET16" t="s">
        <v>341</v>
      </c>
      <c r="EU16" t="s">
        <v>339</v>
      </c>
      <c r="EV16" t="s">
        <v>339</v>
      </c>
      <c r="EW16" t="s">
        <v>339</v>
      </c>
      <c r="EX16" t="s">
        <v>339</v>
      </c>
      <c r="EY16" t="s">
        <v>339</v>
      </c>
      <c r="EZ16" t="s">
        <v>339</v>
      </c>
      <c r="FA16" t="s">
        <v>339</v>
      </c>
      <c r="FB16" t="s">
        <v>339</v>
      </c>
      <c r="FC16" t="s">
        <v>339</v>
      </c>
      <c r="FD16" t="s">
        <v>339</v>
      </c>
      <c r="FE16" t="s">
        <v>339</v>
      </c>
      <c r="FF16" t="s">
        <v>339</v>
      </c>
      <c r="FM16" t="s">
        <v>339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343</v>
      </c>
      <c r="GE16" t="s">
        <v>343</v>
      </c>
      <c r="GF16" t="s">
        <v>339</v>
      </c>
      <c r="GG16" t="s">
        <v>339</v>
      </c>
      <c r="GH16" t="s">
        <v>339</v>
      </c>
      <c r="GI16" t="s">
        <v>339</v>
      </c>
      <c r="GJ16" t="s">
        <v>339</v>
      </c>
      <c r="GK16" t="s">
        <v>339</v>
      </c>
      <c r="GL16" t="s">
        <v>323</v>
      </c>
      <c r="GM16" t="s">
        <v>339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>
      <c r="A17">
        <v>1</v>
      </c>
      <c r="B17">
        <v>1737669927.1</v>
      </c>
      <c r="C17">
        <v>0</v>
      </c>
      <c r="D17" t="s">
        <v>344</v>
      </c>
      <c r="E17" t="s">
        <v>345</v>
      </c>
      <c r="F17">
        <v>2</v>
      </c>
      <c r="G17">
        <v>1737669925.1</v>
      </c>
      <c r="H17">
        <f>(I17)/1000</f>
        <v>0</v>
      </c>
      <c r="I17">
        <f>IF(BD17, AL17, AF17)</f>
        <v>0</v>
      </c>
      <c r="J17">
        <f>IF(BD17, AG17, AE17)</f>
        <v>0</v>
      </c>
      <c r="K17">
        <f>BF17 - IF(AS17&gt;1, J17*AZ17*100.0/(AU17), 0)</f>
        <v>0</v>
      </c>
      <c r="L17">
        <f>((R17-H17/2)*K17-J17)/(R17+H17/2)</f>
        <v>0</v>
      </c>
      <c r="M17">
        <f>L17*(BM17+BN17)/1000.0</f>
        <v>0</v>
      </c>
      <c r="N17">
        <f>(BF17 - IF(AS17&gt;1, J17*AZ17*100.0/(AU17), 0))*(BM17+BN17)/1000.0</f>
        <v>0</v>
      </c>
      <c r="O17">
        <f>2.0/((1/Q17-1/P17)+SIGN(Q17)*SQRT((1/Q17-1/P17)*(1/Q17-1/P17) + 4*BA17/((BA17+1)*(BA17+1))*(2*1/Q17*1/P17-1/P17*1/P17)))</f>
        <v>0</v>
      </c>
      <c r="P17">
        <f>IF(LEFT(BB17,1)&lt;&gt;"0",IF(LEFT(BB17,1)="1",3.0,BC17),$D$5+$E$5*(BT17*BM17/($K$5*1000))+$F$5*(BT17*BM17/($K$5*1000))*MAX(MIN(AZ17,$J$5),$I$5)*MAX(MIN(AZ17,$J$5),$I$5)+$G$5*MAX(MIN(AZ17,$J$5),$I$5)*(BT17*BM17/($K$5*1000))+$H$5*(BT17*BM17/($K$5*1000))*(BT17*BM17/($K$5*1000)))</f>
        <v>0</v>
      </c>
      <c r="Q17">
        <f>H17*(1000-(1000*0.61365*exp(17.502*U17/(240.97+U17))/(BM17+BN17)+BH17)/2)/(1000*0.61365*exp(17.502*U17/(240.97+U17))/(BM17+BN17)-BH17)</f>
        <v>0</v>
      </c>
      <c r="R17">
        <f>1/((BA17+1)/(O17/1.6)+1/(P17/1.37)) + BA17/((BA17+1)/(O17/1.6) + BA17/(P17/1.37))</f>
        <v>0</v>
      </c>
      <c r="S17">
        <f>(AV17*AY17)</f>
        <v>0</v>
      </c>
      <c r="T17">
        <f>(BO17+(S17+2*0.95*5.67E-8*(((BO17+$B$7)+273)^4-(BO17+273)^4)-44100*H17)/(1.84*29.3*P17+8*0.95*5.67E-8*(BO17+273)^3))</f>
        <v>0</v>
      </c>
      <c r="U17">
        <f>($C$7*BP17+$D$7*BQ17+$E$7*T17)</f>
        <v>0</v>
      </c>
      <c r="V17">
        <f>0.61365*exp(17.502*U17/(240.97+U17))</f>
        <v>0</v>
      </c>
      <c r="W17">
        <f>(X17/Y17*100)</f>
        <v>0</v>
      </c>
      <c r="X17">
        <f>BH17*(BM17+BN17)/1000</f>
        <v>0</v>
      </c>
      <c r="Y17">
        <f>0.61365*exp(17.502*BO17/(240.97+BO17))</f>
        <v>0</v>
      </c>
      <c r="Z17">
        <f>(V17-BH17*(BM17+BN17)/1000)</f>
        <v>0</v>
      </c>
      <c r="AA17">
        <f>(-H17*44100)</f>
        <v>0</v>
      </c>
      <c r="AB17">
        <f>2*29.3*P17*0.92*(BO17-U17)</f>
        <v>0</v>
      </c>
      <c r="AC17">
        <f>2*0.95*5.67E-8*(((BO17+$B$7)+273)^4-(U17+273)^4)</f>
        <v>0</v>
      </c>
      <c r="AD17">
        <f>S17+AC17+AA17+AB17</f>
        <v>0</v>
      </c>
      <c r="AE17">
        <f>BL17*AS17*(BG17-BF17*(1000-AS17*BI17)/(1000-AS17*BH17))/(100*AZ17)</f>
        <v>0</v>
      </c>
      <c r="AF17">
        <f>1000*BL17*AS17*(BH17-BI17)/(100*AZ17*(1000-AS17*BH17))</f>
        <v>0</v>
      </c>
      <c r="AG17">
        <f>(AH17 - AI17 - BM17*1E3/(8.314*(BO17+273.15)) * AK17/BL17 * AJ17) * BL17/(100*AZ17) * (1000 - BI17)/1000</f>
        <v>0</v>
      </c>
      <c r="AH17">
        <v>1957.87364474653</v>
      </c>
      <c r="AI17">
        <v>1911.93793939394</v>
      </c>
      <c r="AJ17">
        <v>-0.000286114541203172</v>
      </c>
      <c r="AK17">
        <v>84.9490153330375</v>
      </c>
      <c r="AL17">
        <f>(AN17 - AM17 + BM17*1E3/(8.314*(BO17+273.15)) * AP17/BL17 * AO17) * BL17/(100*AZ17) * 1000/(1000 - AN17)</f>
        <v>0</v>
      </c>
      <c r="AM17">
        <v>9.33041244203078</v>
      </c>
      <c r="AN17">
        <v>12.2601356643357</v>
      </c>
      <c r="AO17">
        <v>-8.08587655314862e-05</v>
      </c>
      <c r="AP17">
        <v>124.419219305397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MAX(0,($B$13+$C$13*BT17)/(1+$D$13*BT17)*BM17/(BO17+273)*$E$13)</f>
        <v>0</v>
      </c>
      <c r="AV17">
        <f>$B$11*BU17+$C$11*BV17+$D$11*CG17</f>
        <v>0</v>
      </c>
      <c r="AW17">
        <f>AV17*AX17</f>
        <v>0</v>
      </c>
      <c r="AX17">
        <f>($B$11*$D$9+$C$11*$D$9+$D$11*(CH17*$E$9+CI17*$G$9))/($B$11+$C$11+$D$11)</f>
        <v>0</v>
      </c>
      <c r="AY17">
        <f>($B$11*$K$9+$C$11*$K$9+$D$11*(CH17*$L$9+CI17*$N$9))/($B$11+$C$11+$D$11)</f>
        <v>0</v>
      </c>
      <c r="AZ17">
        <v>6</v>
      </c>
      <c r="BA17">
        <v>0.5</v>
      </c>
      <c r="BB17" t="s">
        <v>346</v>
      </c>
      <c r="BC17">
        <v>2</v>
      </c>
      <c r="BD17" t="b">
        <v>1</v>
      </c>
      <c r="BE17">
        <v>1737669925.1</v>
      </c>
      <c r="BF17">
        <v>1888.48333333333</v>
      </c>
      <c r="BG17">
        <v>1939.57666666667</v>
      </c>
      <c r="BH17">
        <v>12.2654666666667</v>
      </c>
      <c r="BI17">
        <v>9.33491666666667</v>
      </c>
      <c r="BJ17">
        <v>1864.05666666667</v>
      </c>
      <c r="BK17">
        <v>12.2404666666667</v>
      </c>
      <c r="BL17">
        <v>499.974333333333</v>
      </c>
      <c r="BM17">
        <v>102.498</v>
      </c>
      <c r="BN17">
        <v>0.1000289</v>
      </c>
      <c r="BO17">
        <v>24.8708</v>
      </c>
      <c r="BP17">
        <v>25.2300666666667</v>
      </c>
      <c r="BQ17">
        <v>999.9</v>
      </c>
      <c r="BR17">
        <v>0</v>
      </c>
      <c r="BS17">
        <v>0</v>
      </c>
      <c r="BT17">
        <v>9993.34</v>
      </c>
      <c r="BU17">
        <v>610.004333333333</v>
      </c>
      <c r="BV17">
        <v>709.85</v>
      </c>
      <c r="BW17">
        <v>-51.0904</v>
      </c>
      <c r="BX17">
        <v>1911.93666666667</v>
      </c>
      <c r="BY17">
        <v>1957.85333333333</v>
      </c>
      <c r="BZ17">
        <v>2.93055333333333</v>
      </c>
      <c r="CA17">
        <v>1939.57666666667</v>
      </c>
      <c r="CB17">
        <v>9.33491666666667</v>
      </c>
      <c r="CC17">
        <v>1.25718333333333</v>
      </c>
      <c r="CD17">
        <v>0.956809</v>
      </c>
      <c r="CE17">
        <v>10.2965333333333</v>
      </c>
      <c r="CF17">
        <v>6.27476</v>
      </c>
      <c r="CG17">
        <v>2000.03</v>
      </c>
      <c r="CH17">
        <v>0.899999</v>
      </c>
      <c r="CI17">
        <v>0.100001</v>
      </c>
      <c r="CJ17">
        <v>28</v>
      </c>
      <c r="CK17">
        <v>42021.1666666667</v>
      </c>
      <c r="CL17">
        <v>1737660447.1</v>
      </c>
      <c r="CM17" t="s">
        <v>347</v>
      </c>
      <c r="CN17">
        <v>1737660438.1</v>
      </c>
      <c r="CO17">
        <v>1737660447.1</v>
      </c>
      <c r="CP17">
        <v>5</v>
      </c>
      <c r="CQ17">
        <v>0.079</v>
      </c>
      <c r="CR17">
        <v>-0.018</v>
      </c>
      <c r="CS17">
        <v>1.481</v>
      </c>
      <c r="CT17">
        <v>0.035</v>
      </c>
      <c r="CU17">
        <v>198</v>
      </c>
      <c r="CV17">
        <v>13</v>
      </c>
      <c r="CW17">
        <v>0.16</v>
      </c>
      <c r="CX17">
        <v>0.02</v>
      </c>
      <c r="CY17">
        <v>-51.0444</v>
      </c>
      <c r="CZ17">
        <v>-0.929911764705795</v>
      </c>
      <c r="DA17">
        <v>0.0788177644950683</v>
      </c>
      <c r="DB17">
        <v>0</v>
      </c>
      <c r="DC17">
        <v>2.9231325</v>
      </c>
      <c r="DD17">
        <v>0.275759999999991</v>
      </c>
      <c r="DE17">
        <v>0.0264706968882574</v>
      </c>
      <c r="DF17">
        <v>1</v>
      </c>
      <c r="DG17">
        <v>1</v>
      </c>
      <c r="DH17">
        <v>2</v>
      </c>
      <c r="DI17" t="s">
        <v>348</v>
      </c>
      <c r="DJ17">
        <v>2.93553</v>
      </c>
      <c r="DK17">
        <v>2.70146</v>
      </c>
      <c r="DL17">
        <v>0.275344</v>
      </c>
      <c r="DM17">
        <v>0.277304</v>
      </c>
      <c r="DN17">
        <v>0.0735459</v>
      </c>
      <c r="DO17">
        <v>0.0599643</v>
      </c>
      <c r="DP17">
        <v>24351.1</v>
      </c>
      <c r="DQ17">
        <v>27111</v>
      </c>
      <c r="DR17">
        <v>29350.2</v>
      </c>
      <c r="DS17">
        <v>34535.9</v>
      </c>
      <c r="DT17">
        <v>34340.1</v>
      </c>
      <c r="DU17">
        <v>41084.4</v>
      </c>
      <c r="DV17">
        <v>40078</v>
      </c>
      <c r="DW17">
        <v>47368</v>
      </c>
      <c r="DX17">
        <v>1.99545</v>
      </c>
      <c r="DY17">
        <v>2.47743</v>
      </c>
      <c r="DZ17">
        <v>0.0400953</v>
      </c>
      <c r="EA17">
        <v>0</v>
      </c>
      <c r="EB17">
        <v>24.5843</v>
      </c>
      <c r="EC17">
        <v>999.9</v>
      </c>
      <c r="ED17">
        <v>53.083</v>
      </c>
      <c r="EE17">
        <v>29.719</v>
      </c>
      <c r="EF17">
        <v>21.7123</v>
      </c>
      <c r="EG17">
        <v>61.0239</v>
      </c>
      <c r="EH17">
        <v>35.3085</v>
      </c>
      <c r="EI17">
        <v>2</v>
      </c>
      <c r="EJ17">
        <v>-0.113001</v>
      </c>
      <c r="EK17">
        <v>-0.504951</v>
      </c>
      <c r="EL17">
        <v>20.2884</v>
      </c>
      <c r="EM17">
        <v>5.24844</v>
      </c>
      <c r="EN17">
        <v>11.9141</v>
      </c>
      <c r="EO17">
        <v>4.9898</v>
      </c>
      <c r="EP17">
        <v>3.2848</v>
      </c>
      <c r="EQ17">
        <v>9999</v>
      </c>
      <c r="ER17">
        <v>9999</v>
      </c>
      <c r="ES17">
        <v>999.9</v>
      </c>
      <c r="ET17">
        <v>9999</v>
      </c>
      <c r="EU17">
        <v>1.884</v>
      </c>
      <c r="EV17">
        <v>1.88417</v>
      </c>
      <c r="EW17">
        <v>1.88501</v>
      </c>
      <c r="EX17">
        <v>1.88699</v>
      </c>
      <c r="EY17">
        <v>1.88354</v>
      </c>
      <c r="EZ17">
        <v>1.87668</v>
      </c>
      <c r="FA17">
        <v>1.88248</v>
      </c>
      <c r="FB17">
        <v>1.88794</v>
      </c>
      <c r="FC17">
        <v>5</v>
      </c>
      <c r="FD17">
        <v>0</v>
      </c>
      <c r="FE17">
        <v>0</v>
      </c>
      <c r="FF17">
        <v>0</v>
      </c>
      <c r="FG17" t="s">
        <v>349</v>
      </c>
      <c r="FH17" t="s">
        <v>350</v>
      </c>
      <c r="FI17" t="s">
        <v>351</v>
      </c>
      <c r="FJ17" t="s">
        <v>351</v>
      </c>
      <c r="FK17" t="s">
        <v>351</v>
      </c>
      <c r="FL17" t="s">
        <v>351</v>
      </c>
      <c r="FM17">
        <v>0</v>
      </c>
      <c r="FN17">
        <v>100</v>
      </c>
      <c r="FO17">
        <v>100</v>
      </c>
      <c r="FP17">
        <v>24.43</v>
      </c>
      <c r="FQ17">
        <v>0.0249</v>
      </c>
      <c r="FR17">
        <v>24.427558149328</v>
      </c>
      <c r="FS17">
        <v>0</v>
      </c>
      <c r="FT17">
        <v>0</v>
      </c>
      <c r="FU17">
        <v>0</v>
      </c>
      <c r="FV17">
        <v>-0.038347563020085</v>
      </c>
      <c r="FW17">
        <v>-0.00368478344840185</v>
      </c>
      <c r="FX17">
        <v>0.000835360453237859</v>
      </c>
      <c r="FY17">
        <v>-9.0991182514875e-06</v>
      </c>
      <c r="FZ17">
        <v>4</v>
      </c>
      <c r="GA17">
        <v>1658</v>
      </c>
      <c r="GB17">
        <v>1</v>
      </c>
      <c r="GC17">
        <v>17</v>
      </c>
      <c r="GD17">
        <v>158.2</v>
      </c>
      <c r="GE17">
        <v>158</v>
      </c>
      <c r="GF17">
        <v>4.10767</v>
      </c>
      <c r="GG17">
        <v>0.0012207</v>
      </c>
      <c r="GH17">
        <v>1.90063</v>
      </c>
      <c r="GI17">
        <v>2.49512</v>
      </c>
      <c r="GJ17">
        <v>1.90063</v>
      </c>
      <c r="GK17">
        <v>2.44385</v>
      </c>
      <c r="GL17">
        <v>32.6426</v>
      </c>
      <c r="GM17">
        <v>15.7694</v>
      </c>
      <c r="GN17">
        <v>19</v>
      </c>
      <c r="GO17">
        <v>477.692</v>
      </c>
      <c r="GP17">
        <v>895.329</v>
      </c>
      <c r="GQ17">
        <v>23.8471</v>
      </c>
      <c r="GR17">
        <v>26.2861</v>
      </c>
      <c r="GS17">
        <v>29.9994</v>
      </c>
      <c r="GT17">
        <v>26.4586</v>
      </c>
      <c r="GU17">
        <v>26.4614</v>
      </c>
      <c r="GV17">
        <v>100</v>
      </c>
      <c r="GW17">
        <v>53.1789</v>
      </c>
      <c r="GX17">
        <v>100</v>
      </c>
      <c r="GY17">
        <v>23.9168</v>
      </c>
      <c r="GZ17">
        <v>2000</v>
      </c>
      <c r="HA17">
        <v>9.34559</v>
      </c>
      <c r="HB17">
        <v>101.434</v>
      </c>
      <c r="HC17">
        <v>101.87</v>
      </c>
    </row>
    <row r="18" spans="1:211">
      <c r="A18">
        <v>2</v>
      </c>
      <c r="B18">
        <v>1737670080.1</v>
      </c>
      <c r="C18">
        <v>153</v>
      </c>
      <c r="D18" t="s">
        <v>352</v>
      </c>
      <c r="E18" t="s">
        <v>353</v>
      </c>
      <c r="F18">
        <v>2</v>
      </c>
      <c r="G18">
        <v>1737670078.6</v>
      </c>
      <c r="H18">
        <f>(I18)/1000</f>
        <v>0</v>
      </c>
      <c r="I18">
        <f>IF(BD18, AL18, AF18)</f>
        <v>0</v>
      </c>
      <c r="J18">
        <f>IF(BD18, AG18, AE18)</f>
        <v>0</v>
      </c>
      <c r="K18">
        <f>BF18 - IF(AS18&gt;1, J18*AZ18*100.0/(AU18), 0)</f>
        <v>0</v>
      </c>
      <c r="L18">
        <f>((R18-H18/2)*K18-J18)/(R18+H18/2)</f>
        <v>0</v>
      </c>
      <c r="M18">
        <f>L18*(BM18+BN18)/1000.0</f>
        <v>0</v>
      </c>
      <c r="N18">
        <f>(BF18 - IF(AS18&gt;1, J18*AZ18*100.0/(AU18), 0))*(BM18+BN18)/1000.0</f>
        <v>0</v>
      </c>
      <c r="O18">
        <f>2.0/((1/Q18-1/P18)+SIGN(Q18)*SQRT((1/Q18-1/P18)*(1/Q18-1/P18) + 4*BA18/((BA18+1)*(BA18+1))*(2*1/Q18*1/P18-1/P18*1/P18)))</f>
        <v>0</v>
      </c>
      <c r="P18">
        <f>IF(LEFT(BB18,1)&lt;&gt;"0",IF(LEFT(BB18,1)="1",3.0,BC18),$D$5+$E$5*(BT18*BM18/($K$5*1000))+$F$5*(BT18*BM18/($K$5*1000))*MAX(MIN(AZ18,$J$5),$I$5)*MAX(MIN(AZ18,$J$5),$I$5)+$G$5*MAX(MIN(AZ18,$J$5),$I$5)*(BT18*BM18/($K$5*1000))+$H$5*(BT18*BM18/($K$5*1000))*(BT18*BM18/($K$5*1000)))</f>
        <v>0</v>
      </c>
      <c r="Q18">
        <f>H18*(1000-(1000*0.61365*exp(17.502*U18/(240.97+U18))/(BM18+BN18)+BH18)/2)/(1000*0.61365*exp(17.502*U18/(240.97+U18))/(BM18+BN18)-BH18)</f>
        <v>0</v>
      </c>
      <c r="R18">
        <f>1/((BA18+1)/(O18/1.6)+1/(P18/1.37)) + BA18/((BA18+1)/(O18/1.6) + BA18/(P18/1.37))</f>
        <v>0</v>
      </c>
      <c r="S18">
        <f>(AV18*AY18)</f>
        <v>0</v>
      </c>
      <c r="T18">
        <f>(BO18+(S18+2*0.95*5.67E-8*(((BO18+$B$7)+273)^4-(BO18+273)^4)-44100*H18)/(1.84*29.3*P18+8*0.95*5.67E-8*(BO18+273)^3))</f>
        <v>0</v>
      </c>
      <c r="U18">
        <f>($C$7*BP18+$D$7*BQ18+$E$7*T18)</f>
        <v>0</v>
      </c>
      <c r="V18">
        <f>0.61365*exp(17.502*U18/(240.97+U18))</f>
        <v>0</v>
      </c>
      <c r="W18">
        <f>(X18/Y18*100)</f>
        <v>0</v>
      </c>
      <c r="X18">
        <f>BH18*(BM18+BN18)/1000</f>
        <v>0</v>
      </c>
      <c r="Y18">
        <f>0.61365*exp(17.502*BO18/(240.97+BO18))</f>
        <v>0</v>
      </c>
      <c r="Z18">
        <f>(V18-BH18*(BM18+BN18)/1000)</f>
        <v>0</v>
      </c>
      <c r="AA18">
        <f>(-H18*44100)</f>
        <v>0</v>
      </c>
      <c r="AB18">
        <f>2*29.3*P18*0.92*(BO18-U18)</f>
        <v>0</v>
      </c>
      <c r="AC18">
        <f>2*0.95*5.67E-8*(((BO18+$B$7)+273)^4-(U18+273)^4)</f>
        <v>0</v>
      </c>
      <c r="AD18">
        <f>S18+AC18+AA18+AB18</f>
        <v>0</v>
      </c>
      <c r="AE18">
        <f>BL18*AS18*(BG18-BF18*(1000-AS18*BI18)/(1000-AS18*BH18))/(100*AZ18)</f>
        <v>0</v>
      </c>
      <c r="AF18">
        <f>1000*BL18*AS18*(BH18-BI18)/(100*AZ18*(1000-AS18*BH18))</f>
        <v>0</v>
      </c>
      <c r="AG18">
        <f>(AH18 - AI18 - BM18*1E3/(8.314*(BO18+273.15)) * AK18/BL18 * AJ18) * BL18/(100*AZ18) * (1000 - BI18)/1000</f>
        <v>0</v>
      </c>
      <c r="AH18">
        <v>1983.88931183489</v>
      </c>
      <c r="AI18">
        <v>1928.32339393939</v>
      </c>
      <c r="AJ18">
        <v>0.656871353099146</v>
      </c>
      <c r="AK18">
        <v>85.1307280631502</v>
      </c>
      <c r="AL18">
        <f>(AN18 - AM18 + BM18*1E3/(8.314*(BO18+273.15)) * AP18/BL18 * AO18) * BL18/(100*AZ18) * 1000/(1000 - AN18)</f>
        <v>0</v>
      </c>
      <c r="AM18">
        <v>8.01109862805425</v>
      </c>
      <c r="AN18">
        <v>13.2668066666667</v>
      </c>
      <c r="AO18">
        <v>-0.0262292062094413</v>
      </c>
      <c r="AP18">
        <v>118.154816807691</v>
      </c>
      <c r="AQ18">
        <v>32</v>
      </c>
      <c r="AR18">
        <v>6</v>
      </c>
      <c r="AS18">
        <f>IF(AQ18*$H$13&gt;=AU18,1.0,(AU18/(AU18-AQ18*$H$13)))</f>
        <v>0</v>
      </c>
      <c r="AT18">
        <f>(AS18-1)*100</f>
        <v>0</v>
      </c>
      <c r="AU18">
        <f>MAX(0,($B$13+$C$13*BT18)/(1+$D$13*BT18)*BM18/(BO18+273)*$E$13)</f>
        <v>0</v>
      </c>
      <c r="AV18">
        <f>$B$11*BU18+$C$11*BV18+$D$11*CG18</f>
        <v>0</v>
      </c>
      <c r="AW18">
        <f>AV18*AX18</f>
        <v>0</v>
      </c>
      <c r="AX18">
        <f>($B$11*$D$9+$C$11*$D$9+$D$11*(CH18*$E$9+CI18*$G$9))/($B$11+$C$11+$D$11)</f>
        <v>0</v>
      </c>
      <c r="AY18">
        <f>($B$11*$K$9+$C$11*$K$9+$D$11*(CH18*$L$9+CI18*$N$9))/($B$11+$C$11+$D$11)</f>
        <v>0</v>
      </c>
      <c r="AZ18">
        <v>6</v>
      </c>
      <c r="BA18">
        <v>0.5</v>
      </c>
      <c r="BB18" t="s">
        <v>346</v>
      </c>
      <c r="BC18">
        <v>2</v>
      </c>
      <c r="BD18" t="b">
        <v>1</v>
      </c>
      <c r="BE18">
        <v>1737670078.6</v>
      </c>
      <c r="BF18">
        <v>1902.455</v>
      </c>
      <c r="BG18">
        <v>1968.685</v>
      </c>
      <c r="BH18">
        <v>13.27995</v>
      </c>
      <c r="BI18">
        <v>7.958835</v>
      </c>
      <c r="BJ18">
        <v>1878.03</v>
      </c>
      <c r="BK18">
        <v>13.24175</v>
      </c>
      <c r="BL18">
        <v>500.027</v>
      </c>
      <c r="BM18">
        <v>102.49</v>
      </c>
      <c r="BN18">
        <v>0.0997928</v>
      </c>
      <c r="BO18">
        <v>25.37705</v>
      </c>
      <c r="BP18">
        <v>25.76325</v>
      </c>
      <c r="BQ18">
        <v>999.9</v>
      </c>
      <c r="BR18">
        <v>0</v>
      </c>
      <c r="BS18">
        <v>0</v>
      </c>
      <c r="BT18">
        <v>9990.31</v>
      </c>
      <c r="BU18">
        <v>607.4145</v>
      </c>
      <c r="BV18">
        <v>1084.95</v>
      </c>
      <c r="BW18">
        <v>-66.2279</v>
      </c>
      <c r="BX18">
        <v>1928.065</v>
      </c>
      <c r="BY18">
        <v>1984.48</v>
      </c>
      <c r="BZ18">
        <v>5.321145</v>
      </c>
      <c r="CA18">
        <v>1968.685</v>
      </c>
      <c r="CB18">
        <v>7.958835</v>
      </c>
      <c r="CC18">
        <v>1.36106</v>
      </c>
      <c r="CD18">
        <v>0.8156985</v>
      </c>
      <c r="CE18">
        <v>11.4906</v>
      </c>
      <c r="CF18">
        <v>3.98347</v>
      </c>
      <c r="CG18">
        <v>2000</v>
      </c>
      <c r="CH18">
        <v>0.899999</v>
      </c>
      <c r="CI18">
        <v>0.100001</v>
      </c>
      <c r="CJ18">
        <v>27</v>
      </c>
      <c r="CK18">
        <v>42020.5</v>
      </c>
      <c r="CL18">
        <v>1737660447.1</v>
      </c>
      <c r="CM18" t="s">
        <v>347</v>
      </c>
      <c r="CN18">
        <v>1737660438.1</v>
      </c>
      <c r="CO18">
        <v>1737660447.1</v>
      </c>
      <c r="CP18">
        <v>5</v>
      </c>
      <c r="CQ18">
        <v>0.079</v>
      </c>
      <c r="CR18">
        <v>-0.018</v>
      </c>
      <c r="CS18">
        <v>1.481</v>
      </c>
      <c r="CT18">
        <v>0.035</v>
      </c>
      <c r="CU18">
        <v>198</v>
      </c>
      <c r="CV18">
        <v>13</v>
      </c>
      <c r="CW18">
        <v>0.16</v>
      </c>
      <c r="CX18">
        <v>0.02</v>
      </c>
      <c r="CY18">
        <v>-72.91744</v>
      </c>
      <c r="CZ18">
        <v>75.5587714285713</v>
      </c>
      <c r="DA18">
        <v>5.62711655312026</v>
      </c>
      <c r="DB18">
        <v>0</v>
      </c>
      <c r="DC18">
        <v>5.32391666666667</v>
      </c>
      <c r="DD18">
        <v>0.118799999999997</v>
      </c>
      <c r="DE18">
        <v>0.0141734506109918</v>
      </c>
      <c r="DF18">
        <v>1</v>
      </c>
      <c r="DG18">
        <v>1</v>
      </c>
      <c r="DH18">
        <v>2</v>
      </c>
      <c r="DI18" t="s">
        <v>348</v>
      </c>
      <c r="DJ18">
        <v>2.93539</v>
      </c>
      <c r="DK18">
        <v>2.7012</v>
      </c>
      <c r="DL18">
        <v>0.276732</v>
      </c>
      <c r="DM18">
        <v>0.279697</v>
      </c>
      <c r="DN18">
        <v>0.0779129</v>
      </c>
      <c r="DO18">
        <v>0.0529046</v>
      </c>
      <c r="DP18">
        <v>24314.3</v>
      </c>
      <c r="DQ18">
        <v>27036.4</v>
      </c>
      <c r="DR18">
        <v>29360</v>
      </c>
      <c r="DS18">
        <v>34552</v>
      </c>
      <c r="DT18">
        <v>34190.1</v>
      </c>
      <c r="DU18">
        <v>41409.4</v>
      </c>
      <c r="DV18">
        <v>40094.8</v>
      </c>
      <c r="DW18">
        <v>47383</v>
      </c>
      <c r="DX18">
        <v>1.90175</v>
      </c>
      <c r="DY18">
        <v>2.48268</v>
      </c>
      <c r="DZ18">
        <v>0.116974</v>
      </c>
      <c r="EA18">
        <v>0</v>
      </c>
      <c r="EB18">
        <v>23.8222</v>
      </c>
      <c r="EC18">
        <v>999.9</v>
      </c>
      <c r="ED18">
        <v>53.131</v>
      </c>
      <c r="EE18">
        <v>29.719</v>
      </c>
      <c r="EF18">
        <v>21.7293</v>
      </c>
      <c r="EG18">
        <v>61.5939</v>
      </c>
      <c r="EH18">
        <v>35.2644</v>
      </c>
      <c r="EI18">
        <v>2</v>
      </c>
      <c r="EJ18">
        <v>-0.125447</v>
      </c>
      <c r="EK18">
        <v>3.75471</v>
      </c>
      <c r="EL18">
        <v>20.2292</v>
      </c>
      <c r="EM18">
        <v>5.24724</v>
      </c>
      <c r="EN18">
        <v>11.9141</v>
      </c>
      <c r="EO18">
        <v>4.98965</v>
      </c>
      <c r="EP18">
        <v>3.28447</v>
      </c>
      <c r="EQ18">
        <v>9999</v>
      </c>
      <c r="ER18">
        <v>9999</v>
      </c>
      <c r="ES18">
        <v>999.9</v>
      </c>
      <c r="ET18">
        <v>9999</v>
      </c>
      <c r="EU18">
        <v>1.88396</v>
      </c>
      <c r="EV18">
        <v>1.88416</v>
      </c>
      <c r="EW18">
        <v>1.88493</v>
      </c>
      <c r="EX18">
        <v>1.88695</v>
      </c>
      <c r="EY18">
        <v>1.88351</v>
      </c>
      <c r="EZ18">
        <v>1.87668</v>
      </c>
      <c r="FA18">
        <v>1.88244</v>
      </c>
      <c r="FB18">
        <v>1.88786</v>
      </c>
      <c r="FC18">
        <v>5</v>
      </c>
      <c r="FD18">
        <v>0</v>
      </c>
      <c r="FE18">
        <v>0</v>
      </c>
      <c r="FF18">
        <v>0</v>
      </c>
      <c r="FG18" t="s">
        <v>349</v>
      </c>
      <c r="FH18" t="s">
        <v>350</v>
      </c>
      <c r="FI18" t="s">
        <v>351</v>
      </c>
      <c r="FJ18" t="s">
        <v>351</v>
      </c>
      <c r="FK18" t="s">
        <v>351</v>
      </c>
      <c r="FL18" t="s">
        <v>351</v>
      </c>
      <c r="FM18">
        <v>0</v>
      </c>
      <c r="FN18">
        <v>100</v>
      </c>
      <c r="FO18">
        <v>100</v>
      </c>
      <c r="FP18">
        <v>24.43</v>
      </c>
      <c r="FQ18">
        <v>0.0376</v>
      </c>
      <c r="FR18">
        <v>24.427558149328</v>
      </c>
      <c r="FS18">
        <v>0</v>
      </c>
      <c r="FT18">
        <v>0</v>
      </c>
      <c r="FU18">
        <v>0</v>
      </c>
      <c r="FV18">
        <v>-0.038347563020085</v>
      </c>
      <c r="FW18">
        <v>-0.00368478344840185</v>
      </c>
      <c r="FX18">
        <v>0.000835360453237859</v>
      </c>
      <c r="FY18">
        <v>-9.0991182514875e-06</v>
      </c>
      <c r="FZ18">
        <v>4</v>
      </c>
      <c r="GA18">
        <v>1658</v>
      </c>
      <c r="GB18">
        <v>1</v>
      </c>
      <c r="GC18">
        <v>17</v>
      </c>
      <c r="GD18">
        <v>160.7</v>
      </c>
      <c r="GE18">
        <v>160.6</v>
      </c>
      <c r="GF18">
        <v>4.15161</v>
      </c>
      <c r="GG18">
        <v>0.0012207</v>
      </c>
      <c r="GH18">
        <v>1.90063</v>
      </c>
      <c r="GI18">
        <v>2.49512</v>
      </c>
      <c r="GJ18">
        <v>1.90063</v>
      </c>
      <c r="GK18">
        <v>2.36328</v>
      </c>
      <c r="GL18">
        <v>32.4654</v>
      </c>
      <c r="GM18">
        <v>15.6556</v>
      </c>
      <c r="GN18">
        <v>19</v>
      </c>
      <c r="GO18">
        <v>422.842</v>
      </c>
      <c r="GP18">
        <v>896.776</v>
      </c>
      <c r="GQ18">
        <v>23.4407</v>
      </c>
      <c r="GR18">
        <v>25.9298</v>
      </c>
      <c r="GS18">
        <v>29.9991</v>
      </c>
      <c r="GT18">
        <v>26.2014</v>
      </c>
      <c r="GU18">
        <v>26.2263</v>
      </c>
      <c r="GV18">
        <v>100</v>
      </c>
      <c r="GW18">
        <v>59.1522</v>
      </c>
      <c r="GX18">
        <v>100</v>
      </c>
      <c r="GY18">
        <v>23.4044</v>
      </c>
      <c r="GZ18">
        <v>2000</v>
      </c>
      <c r="HA18">
        <v>7.79985</v>
      </c>
      <c r="HB18">
        <v>101.473</v>
      </c>
      <c r="HC18">
        <v>101.909</v>
      </c>
    </row>
    <row r="19" spans="1:211">
      <c r="A19">
        <v>3</v>
      </c>
      <c r="B19">
        <v>1737670160.1</v>
      </c>
      <c r="C19">
        <v>233</v>
      </c>
      <c r="D19" t="s">
        <v>354</v>
      </c>
      <c r="E19" t="s">
        <v>355</v>
      </c>
      <c r="F19">
        <v>2</v>
      </c>
      <c r="G19">
        <v>1737670158.1</v>
      </c>
      <c r="H19">
        <f>(I19)/1000</f>
        <v>0</v>
      </c>
      <c r="I19">
        <f>IF(BD19, AL19, AF19)</f>
        <v>0</v>
      </c>
      <c r="J19">
        <f>IF(BD19, AG19, AE19)</f>
        <v>0</v>
      </c>
      <c r="K19">
        <f>BF19 - IF(AS19&gt;1, J19*AZ19*100.0/(AU19), 0)</f>
        <v>0</v>
      </c>
      <c r="L19">
        <f>((R19-H19/2)*K19-J19)/(R19+H19/2)</f>
        <v>0</v>
      </c>
      <c r="M19">
        <f>L19*(BM19+BN19)/1000.0</f>
        <v>0</v>
      </c>
      <c r="N19">
        <f>(BF19 - IF(AS19&gt;1, J19*AZ19*100.0/(AU19), 0))*(BM19+BN19)/1000.0</f>
        <v>0</v>
      </c>
      <c r="O19">
        <f>2.0/((1/Q19-1/P19)+SIGN(Q19)*SQRT((1/Q19-1/P19)*(1/Q19-1/P19) + 4*BA19/((BA19+1)*(BA19+1))*(2*1/Q19*1/P19-1/P19*1/P19)))</f>
        <v>0</v>
      </c>
      <c r="P19">
        <f>IF(LEFT(BB19,1)&lt;&gt;"0",IF(LEFT(BB19,1)="1",3.0,BC19),$D$5+$E$5*(BT19*BM19/($K$5*1000))+$F$5*(BT19*BM19/($K$5*1000))*MAX(MIN(AZ19,$J$5),$I$5)*MAX(MIN(AZ19,$J$5),$I$5)+$G$5*MAX(MIN(AZ19,$J$5),$I$5)*(BT19*BM19/($K$5*1000))+$H$5*(BT19*BM19/($K$5*1000))*(BT19*BM19/($K$5*1000)))</f>
        <v>0</v>
      </c>
      <c r="Q19">
        <f>H19*(1000-(1000*0.61365*exp(17.502*U19/(240.97+U19))/(BM19+BN19)+BH19)/2)/(1000*0.61365*exp(17.502*U19/(240.97+U19))/(BM19+BN19)-BH19)</f>
        <v>0</v>
      </c>
      <c r="R19">
        <f>1/((BA19+1)/(O19/1.6)+1/(P19/1.37)) + BA19/((BA19+1)/(O19/1.6) + BA19/(P19/1.37))</f>
        <v>0</v>
      </c>
      <c r="S19">
        <f>(AV19*AY19)</f>
        <v>0</v>
      </c>
      <c r="T19">
        <f>(BO19+(S19+2*0.95*5.67E-8*(((BO19+$B$7)+273)^4-(BO19+273)^4)-44100*H19)/(1.84*29.3*P19+8*0.95*5.67E-8*(BO19+273)^3))</f>
        <v>0</v>
      </c>
      <c r="U19">
        <f>($C$7*BP19+$D$7*BQ19+$E$7*T19)</f>
        <v>0</v>
      </c>
      <c r="V19">
        <f>0.61365*exp(17.502*U19/(240.97+U19))</f>
        <v>0</v>
      </c>
      <c r="W19">
        <f>(X19/Y19*100)</f>
        <v>0</v>
      </c>
      <c r="X19">
        <f>BH19*(BM19+BN19)/1000</f>
        <v>0</v>
      </c>
      <c r="Y19">
        <f>0.61365*exp(17.502*BO19/(240.97+BO19))</f>
        <v>0</v>
      </c>
      <c r="Z19">
        <f>(V19-BH19*(BM19+BN19)/1000)</f>
        <v>0</v>
      </c>
      <c r="AA19">
        <f>(-H19*44100)</f>
        <v>0</v>
      </c>
      <c r="AB19">
        <f>2*29.3*P19*0.92*(BO19-U19)</f>
        <v>0</v>
      </c>
      <c r="AC19">
        <f>2*0.95*5.67E-8*(((BO19+$B$7)+273)^4-(U19+273)^4)</f>
        <v>0</v>
      </c>
      <c r="AD19">
        <f>S19+AC19+AA19+AB19</f>
        <v>0</v>
      </c>
      <c r="AE19">
        <f>BL19*AS19*(BG19-BF19*(1000-AS19*BI19)/(1000-AS19*BH19))/(100*AZ19)</f>
        <v>0</v>
      </c>
      <c r="AF19">
        <f>1000*BL19*AS19*(BH19-BI19)/(100*AZ19*(1000-AS19*BH19))</f>
        <v>0</v>
      </c>
      <c r="AG19">
        <f>(AH19 - AI19 - BM19*1E3/(8.314*(BO19+273.15)) * AK19/BL19 * AJ19) * BL19/(100*AZ19) * (1000 - BI19)/1000</f>
        <v>0</v>
      </c>
      <c r="AH19">
        <v>2000.72927594622</v>
      </c>
      <c r="AI19">
        <v>1960.96454545455</v>
      </c>
      <c r="AJ19">
        <v>0.292493963882682</v>
      </c>
      <c r="AK19">
        <v>85.655961682636</v>
      </c>
      <c r="AL19">
        <f>(AN19 - AM19 + BM19*1E3/(8.314*(BO19+273.15)) * AP19/BL19 * AO19) * BL19/(100*AZ19) * 1000/(1000 - AN19)</f>
        <v>0</v>
      </c>
      <c r="AM19">
        <v>11.1229850101852</v>
      </c>
      <c r="AN19">
        <v>12.4360781818182</v>
      </c>
      <c r="AO19">
        <v>0.00128126823579452</v>
      </c>
      <c r="AP19">
        <v>117.656853483806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MAX(0,($B$13+$C$13*BT19)/(1+$D$13*BT19)*BM19/(BO19+273)*$E$13)</f>
        <v>0</v>
      </c>
      <c r="AV19">
        <f>$B$11*BU19+$C$11*BV19+$D$11*CG19</f>
        <v>0</v>
      </c>
      <c r="AW19">
        <f>AV19*AX19</f>
        <v>0</v>
      </c>
      <c r="AX19">
        <f>($B$11*$D$9+$C$11*$D$9+$D$11*(CH19*$E$9+CI19*$G$9))/($B$11+$C$11+$D$11)</f>
        <v>0</v>
      </c>
      <c r="AY19">
        <f>($B$11*$K$9+$C$11*$K$9+$D$11*(CH19*$L$9+CI19*$N$9))/($B$11+$C$11+$D$11)</f>
        <v>0</v>
      </c>
      <c r="AZ19">
        <v>6</v>
      </c>
      <c r="BA19">
        <v>0.5</v>
      </c>
      <c r="BB19" t="s">
        <v>346</v>
      </c>
      <c r="BC19">
        <v>2</v>
      </c>
      <c r="BD19" t="b">
        <v>1</v>
      </c>
      <c r="BE19">
        <v>1737670158.1</v>
      </c>
      <c r="BF19">
        <v>1936.31</v>
      </c>
      <c r="BG19">
        <v>1978.9</v>
      </c>
      <c r="BH19">
        <v>12.4336</v>
      </c>
      <c r="BI19">
        <v>11.1240333333333</v>
      </c>
      <c r="BJ19">
        <v>1911.88333333333</v>
      </c>
      <c r="BK19">
        <v>12.4065</v>
      </c>
      <c r="BL19">
        <v>500.016666666667</v>
      </c>
      <c r="BM19">
        <v>102.491666666667</v>
      </c>
      <c r="BN19">
        <v>0.0999267</v>
      </c>
      <c r="BO19">
        <v>25.1531</v>
      </c>
      <c r="BP19">
        <v>25.4732</v>
      </c>
      <c r="BQ19">
        <v>999.9</v>
      </c>
      <c r="BR19">
        <v>0</v>
      </c>
      <c r="BS19">
        <v>0</v>
      </c>
      <c r="BT19">
        <v>10008.55</v>
      </c>
      <c r="BU19">
        <v>633.041333333333</v>
      </c>
      <c r="BV19">
        <v>673.615666666667</v>
      </c>
      <c r="BW19">
        <v>-42.5870666666667</v>
      </c>
      <c r="BX19">
        <v>1960.68666666667</v>
      </c>
      <c r="BY19">
        <v>2001.15666666667</v>
      </c>
      <c r="BZ19">
        <v>1.30957666666667</v>
      </c>
      <c r="CA19">
        <v>1978.9</v>
      </c>
      <c r="CB19">
        <v>11.1240333333333</v>
      </c>
      <c r="CC19">
        <v>1.27434</v>
      </c>
      <c r="CD19">
        <v>1.14012</v>
      </c>
      <c r="CE19">
        <v>10.4995666666667</v>
      </c>
      <c r="CF19">
        <v>8.8418</v>
      </c>
      <c r="CG19">
        <v>2000.00333333333</v>
      </c>
      <c r="CH19">
        <v>0.900001666666667</v>
      </c>
      <c r="CI19">
        <v>0.0999983666666667</v>
      </c>
      <c r="CJ19">
        <v>26</v>
      </c>
      <c r="CK19">
        <v>42020.6333333333</v>
      </c>
      <c r="CL19">
        <v>1737660447.1</v>
      </c>
      <c r="CM19" t="s">
        <v>347</v>
      </c>
      <c r="CN19">
        <v>1737660438.1</v>
      </c>
      <c r="CO19">
        <v>1737660447.1</v>
      </c>
      <c r="CP19">
        <v>5</v>
      </c>
      <c r="CQ19">
        <v>0.079</v>
      </c>
      <c r="CR19">
        <v>-0.018</v>
      </c>
      <c r="CS19">
        <v>1.481</v>
      </c>
      <c r="CT19">
        <v>0.035</v>
      </c>
      <c r="CU19">
        <v>198</v>
      </c>
      <c r="CV19">
        <v>13</v>
      </c>
      <c r="CW19">
        <v>0.16</v>
      </c>
      <c r="CX19">
        <v>0.02</v>
      </c>
      <c r="CY19">
        <v>-44.0306</v>
      </c>
      <c r="CZ19">
        <v>17.6393142857143</v>
      </c>
      <c r="DA19">
        <v>1.32387612310719</v>
      </c>
      <c r="DB19">
        <v>0</v>
      </c>
      <c r="DC19">
        <v>1.24264533333333</v>
      </c>
      <c r="DD19">
        <v>0.919971428571429</v>
      </c>
      <c r="DE19">
        <v>0.0716291197643962</v>
      </c>
      <c r="DF19">
        <v>0</v>
      </c>
      <c r="DG19">
        <v>0</v>
      </c>
      <c r="DH19">
        <v>2</v>
      </c>
      <c r="DI19" t="s">
        <v>356</v>
      </c>
      <c r="DJ19">
        <v>2.9355</v>
      </c>
      <c r="DK19">
        <v>2.70151</v>
      </c>
      <c r="DL19">
        <v>0.279498</v>
      </c>
      <c r="DM19">
        <v>0.280679</v>
      </c>
      <c r="DN19">
        <v>0.0744091</v>
      </c>
      <c r="DO19">
        <v>0.0685651</v>
      </c>
      <c r="DP19">
        <v>24225.9</v>
      </c>
      <c r="DQ19">
        <v>27003.1</v>
      </c>
      <c r="DR19">
        <v>29364.8</v>
      </c>
      <c r="DS19">
        <v>34555</v>
      </c>
      <c r="DT19">
        <v>34328.1</v>
      </c>
      <c r="DU19">
        <v>40721.5</v>
      </c>
      <c r="DV19">
        <v>40102.2</v>
      </c>
      <c r="DW19">
        <v>47387.2</v>
      </c>
      <c r="DX19">
        <v>2.00133</v>
      </c>
      <c r="DY19">
        <v>2.48787</v>
      </c>
      <c r="DZ19">
        <v>0.108592</v>
      </c>
      <c r="EA19">
        <v>0</v>
      </c>
      <c r="EB19">
        <v>23.6663</v>
      </c>
      <c r="EC19">
        <v>999.9</v>
      </c>
      <c r="ED19">
        <v>53.058</v>
      </c>
      <c r="EE19">
        <v>29.668</v>
      </c>
      <c r="EF19">
        <v>21.6381</v>
      </c>
      <c r="EG19">
        <v>61.2139</v>
      </c>
      <c r="EH19">
        <v>35.3926</v>
      </c>
      <c r="EI19">
        <v>2</v>
      </c>
      <c r="EJ19">
        <v>-0.139403</v>
      </c>
      <c r="EK19">
        <v>1.55806</v>
      </c>
      <c r="EL19">
        <v>20.28</v>
      </c>
      <c r="EM19">
        <v>5.24859</v>
      </c>
      <c r="EN19">
        <v>11.9141</v>
      </c>
      <c r="EO19">
        <v>4.98995</v>
      </c>
      <c r="EP19">
        <v>3.2845</v>
      </c>
      <c r="EQ19">
        <v>9999</v>
      </c>
      <c r="ER19">
        <v>9999</v>
      </c>
      <c r="ES19">
        <v>999.9</v>
      </c>
      <c r="ET19">
        <v>9999</v>
      </c>
      <c r="EU19">
        <v>1.884</v>
      </c>
      <c r="EV19">
        <v>1.88416</v>
      </c>
      <c r="EW19">
        <v>1.88498</v>
      </c>
      <c r="EX19">
        <v>1.88704</v>
      </c>
      <c r="EY19">
        <v>1.88354</v>
      </c>
      <c r="EZ19">
        <v>1.87669</v>
      </c>
      <c r="FA19">
        <v>1.88248</v>
      </c>
      <c r="FB19">
        <v>1.88797</v>
      </c>
      <c r="FC19">
        <v>5</v>
      </c>
      <c r="FD19">
        <v>0</v>
      </c>
      <c r="FE19">
        <v>0</v>
      </c>
      <c r="FF19">
        <v>0</v>
      </c>
      <c r="FG19" t="s">
        <v>349</v>
      </c>
      <c r="FH19" t="s">
        <v>350</v>
      </c>
      <c r="FI19" t="s">
        <v>351</v>
      </c>
      <c r="FJ19" t="s">
        <v>351</v>
      </c>
      <c r="FK19" t="s">
        <v>351</v>
      </c>
      <c r="FL19" t="s">
        <v>351</v>
      </c>
      <c r="FM19">
        <v>0</v>
      </c>
      <c r="FN19">
        <v>100</v>
      </c>
      <c r="FO19">
        <v>100</v>
      </c>
      <c r="FP19">
        <v>24.43</v>
      </c>
      <c r="FQ19">
        <v>0.0273</v>
      </c>
      <c r="FR19">
        <v>24.427558149328</v>
      </c>
      <c r="FS19">
        <v>0</v>
      </c>
      <c r="FT19">
        <v>0</v>
      </c>
      <c r="FU19">
        <v>0</v>
      </c>
      <c r="FV19">
        <v>-0.038347563020085</v>
      </c>
      <c r="FW19">
        <v>-0.00368478344840185</v>
      </c>
      <c r="FX19">
        <v>0.000835360453237859</v>
      </c>
      <c r="FY19">
        <v>-9.0991182514875e-06</v>
      </c>
      <c r="FZ19">
        <v>4</v>
      </c>
      <c r="GA19">
        <v>1658</v>
      </c>
      <c r="GB19">
        <v>1</v>
      </c>
      <c r="GC19">
        <v>17</v>
      </c>
      <c r="GD19">
        <v>162</v>
      </c>
      <c r="GE19">
        <v>161.9</v>
      </c>
      <c r="GF19">
        <v>4.17603</v>
      </c>
      <c r="GG19">
        <v>0.0012207</v>
      </c>
      <c r="GH19">
        <v>1.90063</v>
      </c>
      <c r="GI19">
        <v>2.49512</v>
      </c>
      <c r="GJ19">
        <v>1.90063</v>
      </c>
      <c r="GK19">
        <v>2.43286</v>
      </c>
      <c r="GL19">
        <v>32.3107</v>
      </c>
      <c r="GM19">
        <v>15.6643</v>
      </c>
      <c r="GN19">
        <v>19</v>
      </c>
      <c r="GO19">
        <v>478.441</v>
      </c>
      <c r="GP19">
        <v>901.303</v>
      </c>
      <c r="GQ19">
        <v>23.8006</v>
      </c>
      <c r="GR19">
        <v>25.8567</v>
      </c>
      <c r="GS19">
        <v>29.9997</v>
      </c>
      <c r="GT19">
        <v>26.1362</v>
      </c>
      <c r="GU19">
        <v>26.1724</v>
      </c>
      <c r="GV19">
        <v>100</v>
      </c>
      <c r="GW19">
        <v>46.8346</v>
      </c>
      <c r="GX19">
        <v>100</v>
      </c>
      <c r="GY19">
        <v>23.8</v>
      </c>
      <c r="GZ19">
        <v>2000</v>
      </c>
      <c r="HA19">
        <v>11.1328</v>
      </c>
      <c r="HB19">
        <v>101.491</v>
      </c>
      <c r="HC19">
        <v>101.918</v>
      </c>
    </row>
    <row r="20" spans="1:211">
      <c r="A20">
        <v>4</v>
      </c>
      <c r="B20">
        <v>1737670327.1</v>
      </c>
      <c r="C20">
        <v>400</v>
      </c>
      <c r="D20" t="s">
        <v>357</v>
      </c>
      <c r="E20" t="s">
        <v>358</v>
      </c>
      <c r="F20">
        <v>2</v>
      </c>
      <c r="G20">
        <v>1737670325.6</v>
      </c>
      <c r="H20">
        <f>(I20)/1000</f>
        <v>0</v>
      </c>
      <c r="I20">
        <f>IF(BD20, AL20, AF20)</f>
        <v>0</v>
      </c>
      <c r="J20">
        <f>IF(BD20, AG20, AE20)</f>
        <v>0</v>
      </c>
      <c r="K20">
        <f>BF20 - IF(AS20&gt;1, J20*AZ20*100.0/(AU20), 0)</f>
        <v>0</v>
      </c>
      <c r="L20">
        <f>((R20-H20/2)*K20-J20)/(R20+H20/2)</f>
        <v>0</v>
      </c>
      <c r="M20">
        <f>L20*(BM20+BN20)/1000.0</f>
        <v>0</v>
      </c>
      <c r="N20">
        <f>(BF20 - IF(AS20&gt;1, J20*AZ20*100.0/(AU20), 0))*(BM20+BN20)/1000.0</f>
        <v>0</v>
      </c>
      <c r="O20">
        <f>2.0/((1/Q20-1/P20)+SIGN(Q20)*SQRT((1/Q20-1/P20)*(1/Q20-1/P20) + 4*BA20/((BA20+1)*(BA20+1))*(2*1/Q20*1/P20-1/P20*1/P20)))</f>
        <v>0</v>
      </c>
      <c r="P20">
        <f>IF(LEFT(BB20,1)&lt;&gt;"0",IF(LEFT(BB20,1)="1",3.0,BC20),$D$5+$E$5*(BT20*BM20/($K$5*1000))+$F$5*(BT20*BM20/($K$5*1000))*MAX(MIN(AZ20,$J$5),$I$5)*MAX(MIN(AZ20,$J$5),$I$5)+$G$5*MAX(MIN(AZ20,$J$5),$I$5)*(BT20*BM20/($K$5*1000))+$H$5*(BT20*BM20/($K$5*1000))*(BT20*BM20/($K$5*1000)))</f>
        <v>0</v>
      </c>
      <c r="Q20">
        <f>H20*(1000-(1000*0.61365*exp(17.502*U20/(240.97+U20))/(BM20+BN20)+BH20)/2)/(1000*0.61365*exp(17.502*U20/(240.97+U20))/(BM20+BN20)-BH20)</f>
        <v>0</v>
      </c>
      <c r="R20">
        <f>1/((BA20+1)/(O20/1.6)+1/(P20/1.37)) + BA20/((BA20+1)/(O20/1.6) + BA20/(P20/1.37))</f>
        <v>0</v>
      </c>
      <c r="S20">
        <f>(AV20*AY20)</f>
        <v>0</v>
      </c>
      <c r="T20">
        <f>(BO20+(S20+2*0.95*5.67E-8*(((BO20+$B$7)+273)^4-(BO20+273)^4)-44100*H20)/(1.84*29.3*P20+8*0.95*5.67E-8*(BO20+273)^3))</f>
        <v>0</v>
      </c>
      <c r="U20">
        <f>($C$7*BP20+$D$7*BQ20+$E$7*T20)</f>
        <v>0</v>
      </c>
      <c r="V20">
        <f>0.61365*exp(17.502*U20/(240.97+U20))</f>
        <v>0</v>
      </c>
      <c r="W20">
        <f>(X20/Y20*100)</f>
        <v>0</v>
      </c>
      <c r="X20">
        <f>BH20*(BM20+BN20)/1000</f>
        <v>0</v>
      </c>
      <c r="Y20">
        <f>0.61365*exp(17.502*BO20/(240.97+BO20))</f>
        <v>0</v>
      </c>
      <c r="Z20">
        <f>(V20-BH20*(BM20+BN20)/1000)</f>
        <v>0</v>
      </c>
      <c r="AA20">
        <f>(-H20*44100)</f>
        <v>0</v>
      </c>
      <c r="AB20">
        <f>2*29.3*P20*0.92*(BO20-U20)</f>
        <v>0</v>
      </c>
      <c r="AC20">
        <f>2*0.95*5.67E-8*(((BO20+$B$7)+273)^4-(U20+273)^4)</f>
        <v>0</v>
      </c>
      <c r="AD20">
        <f>S20+AC20+AA20+AB20</f>
        <v>0</v>
      </c>
      <c r="AE20">
        <f>BL20*AS20*(BG20-BF20*(1000-AS20*BI20)/(1000-AS20*BH20))/(100*AZ20)</f>
        <v>0</v>
      </c>
      <c r="AF20">
        <f>1000*BL20*AS20*(BH20-BI20)/(100*AZ20*(1000-AS20*BH20))</f>
        <v>0</v>
      </c>
      <c r="AG20">
        <f>(AH20 - AI20 - BM20*1E3/(8.314*(BO20+273.15)) * AK20/BL20 * AJ20) * BL20/(100*AZ20) * (1000 - BI20)/1000</f>
        <v>0</v>
      </c>
      <c r="AH20">
        <v>2006.17213123018</v>
      </c>
      <c r="AI20">
        <v>1954.10993939394</v>
      </c>
      <c r="AJ20">
        <v>-0.0643394684403235</v>
      </c>
      <c r="AK20">
        <v>84.9792238837844</v>
      </c>
      <c r="AL20">
        <f>(AN20 - AM20 + BM20*1E3/(8.314*(BO20+273.15)) * AP20/BL20 * AO20) * BL20/(100*AZ20) * 1000/(1000 - AN20)</f>
        <v>0</v>
      </c>
      <c r="AM20">
        <v>8.96909147002147</v>
      </c>
      <c r="AN20">
        <v>12.4362012121212</v>
      </c>
      <c r="AO20">
        <v>-0.000133491214531316</v>
      </c>
      <c r="AP20">
        <v>119.078447444412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MAX(0,($B$13+$C$13*BT20)/(1+$D$13*BT20)*BM20/(BO20+273)*$E$13)</f>
        <v>0</v>
      </c>
      <c r="AV20">
        <f>$B$11*BU20+$C$11*BV20+$D$11*CG20</f>
        <v>0</v>
      </c>
      <c r="AW20">
        <f>AV20*AX20</f>
        <v>0</v>
      </c>
      <c r="AX20">
        <f>($B$11*$D$9+$C$11*$D$9+$D$11*(CH20*$E$9+CI20*$G$9))/($B$11+$C$11+$D$11)</f>
        <v>0</v>
      </c>
      <c r="AY20">
        <f>($B$11*$K$9+$C$11*$K$9+$D$11*(CH20*$L$9+CI20*$N$9))/($B$11+$C$11+$D$11)</f>
        <v>0</v>
      </c>
      <c r="AZ20">
        <v>6</v>
      </c>
      <c r="BA20">
        <v>0.5</v>
      </c>
      <c r="BB20" t="s">
        <v>346</v>
      </c>
      <c r="BC20">
        <v>2</v>
      </c>
      <c r="BD20" t="b">
        <v>1</v>
      </c>
      <c r="BE20">
        <v>1737670325.6</v>
      </c>
      <c r="BF20">
        <v>1929.84</v>
      </c>
      <c r="BG20">
        <v>1987.905</v>
      </c>
      <c r="BH20">
        <v>12.43635</v>
      </c>
      <c r="BI20">
        <v>8.997955</v>
      </c>
      <c r="BJ20">
        <v>1905.41</v>
      </c>
      <c r="BK20">
        <v>12.40915</v>
      </c>
      <c r="BL20">
        <v>500.0625</v>
      </c>
      <c r="BM20">
        <v>102.485</v>
      </c>
      <c r="BN20">
        <v>0.1003605</v>
      </c>
      <c r="BO20">
        <v>25.1154</v>
      </c>
      <c r="BP20">
        <v>25.02745</v>
      </c>
      <c r="BQ20">
        <v>999.9</v>
      </c>
      <c r="BR20">
        <v>0</v>
      </c>
      <c r="BS20">
        <v>0</v>
      </c>
      <c r="BT20">
        <v>9949.06</v>
      </c>
      <c r="BU20">
        <v>630.3205</v>
      </c>
      <c r="BV20">
        <v>123.918</v>
      </c>
      <c r="BW20">
        <v>-58.0677</v>
      </c>
      <c r="BX20">
        <v>1954.14</v>
      </c>
      <c r="BY20">
        <v>2005.955</v>
      </c>
      <c r="BZ20">
        <v>3.438355</v>
      </c>
      <c r="CA20">
        <v>1987.905</v>
      </c>
      <c r="CB20">
        <v>8.997955</v>
      </c>
      <c r="CC20">
        <v>1.274535</v>
      </c>
      <c r="CD20">
        <v>0.922155</v>
      </c>
      <c r="CE20">
        <v>10.50185</v>
      </c>
      <c r="CF20">
        <v>5.741205</v>
      </c>
      <c r="CG20">
        <v>1999.98</v>
      </c>
      <c r="CH20">
        <v>0.899999</v>
      </c>
      <c r="CI20">
        <v>0.100001</v>
      </c>
      <c r="CJ20">
        <v>27</v>
      </c>
      <c r="CK20">
        <v>42020.15</v>
      </c>
      <c r="CL20">
        <v>1737660447.1</v>
      </c>
      <c r="CM20" t="s">
        <v>347</v>
      </c>
      <c r="CN20">
        <v>1737660438.1</v>
      </c>
      <c r="CO20">
        <v>1737660447.1</v>
      </c>
      <c r="CP20">
        <v>5</v>
      </c>
      <c r="CQ20">
        <v>0.079</v>
      </c>
      <c r="CR20">
        <v>-0.018</v>
      </c>
      <c r="CS20">
        <v>1.481</v>
      </c>
      <c r="CT20">
        <v>0.035</v>
      </c>
      <c r="CU20">
        <v>198</v>
      </c>
      <c r="CV20">
        <v>13</v>
      </c>
      <c r="CW20">
        <v>0.16</v>
      </c>
      <c r="CX20">
        <v>0.02</v>
      </c>
      <c r="CY20">
        <v>-58.26656</v>
      </c>
      <c r="CZ20">
        <v>1.39900714285717</v>
      </c>
      <c r="DA20">
        <v>0.110577880850255</v>
      </c>
      <c r="DB20">
        <v>0</v>
      </c>
      <c r="DC20">
        <v>3.49761333333333</v>
      </c>
      <c r="DD20">
        <v>-0.457900714285715</v>
      </c>
      <c r="DE20">
        <v>0.0335049806579394</v>
      </c>
      <c r="DF20">
        <v>1</v>
      </c>
      <c r="DG20">
        <v>1</v>
      </c>
      <c r="DH20">
        <v>2</v>
      </c>
      <c r="DI20" t="s">
        <v>348</v>
      </c>
      <c r="DJ20">
        <v>2.9358</v>
      </c>
      <c r="DK20">
        <v>2.70138</v>
      </c>
      <c r="DL20">
        <v>0.278941</v>
      </c>
      <c r="DM20">
        <v>0.281276</v>
      </c>
      <c r="DN20">
        <v>0.0744135</v>
      </c>
      <c r="DO20">
        <v>0.0584692</v>
      </c>
      <c r="DP20">
        <v>24248.7</v>
      </c>
      <c r="DQ20">
        <v>26982.5</v>
      </c>
      <c r="DR20">
        <v>29369.5</v>
      </c>
      <c r="DS20">
        <v>34557</v>
      </c>
      <c r="DT20">
        <v>34332.9</v>
      </c>
      <c r="DU20">
        <v>41170.7</v>
      </c>
      <c r="DV20">
        <v>40108</v>
      </c>
      <c r="DW20">
        <v>47390.6</v>
      </c>
      <c r="DX20">
        <v>2.00417</v>
      </c>
      <c r="DY20">
        <v>2.48577</v>
      </c>
      <c r="DZ20">
        <v>0.105277</v>
      </c>
      <c r="EA20">
        <v>0</v>
      </c>
      <c r="EB20">
        <v>23.2961</v>
      </c>
      <c r="EC20">
        <v>999.9</v>
      </c>
      <c r="ED20">
        <v>52.912</v>
      </c>
      <c r="EE20">
        <v>29.628</v>
      </c>
      <c r="EF20">
        <v>21.5295</v>
      </c>
      <c r="EG20">
        <v>61.1939</v>
      </c>
      <c r="EH20">
        <v>35.4207</v>
      </c>
      <c r="EI20">
        <v>2</v>
      </c>
      <c r="EJ20">
        <v>-0.146486</v>
      </c>
      <c r="EK20">
        <v>0.534864</v>
      </c>
      <c r="EL20">
        <v>20.2887</v>
      </c>
      <c r="EM20">
        <v>5.24739</v>
      </c>
      <c r="EN20">
        <v>11.9141</v>
      </c>
      <c r="EO20">
        <v>4.98965</v>
      </c>
      <c r="EP20">
        <v>3.28443</v>
      </c>
      <c r="EQ20">
        <v>9999</v>
      </c>
      <c r="ER20">
        <v>9999</v>
      </c>
      <c r="ES20">
        <v>999.9</v>
      </c>
      <c r="ET20">
        <v>9999</v>
      </c>
      <c r="EU20">
        <v>1.884</v>
      </c>
      <c r="EV20">
        <v>1.88416</v>
      </c>
      <c r="EW20">
        <v>1.88494</v>
      </c>
      <c r="EX20">
        <v>1.88704</v>
      </c>
      <c r="EY20">
        <v>1.88354</v>
      </c>
      <c r="EZ20">
        <v>1.87671</v>
      </c>
      <c r="FA20">
        <v>1.88248</v>
      </c>
      <c r="FB20">
        <v>1.88795</v>
      </c>
      <c r="FC20">
        <v>5</v>
      </c>
      <c r="FD20">
        <v>0</v>
      </c>
      <c r="FE20">
        <v>0</v>
      </c>
      <c r="FF20">
        <v>0</v>
      </c>
      <c r="FG20" t="s">
        <v>349</v>
      </c>
      <c r="FH20" t="s">
        <v>350</v>
      </c>
      <c r="FI20" t="s">
        <v>351</v>
      </c>
      <c r="FJ20" t="s">
        <v>351</v>
      </c>
      <c r="FK20" t="s">
        <v>351</v>
      </c>
      <c r="FL20" t="s">
        <v>351</v>
      </c>
      <c r="FM20">
        <v>0</v>
      </c>
      <c r="FN20">
        <v>100</v>
      </c>
      <c r="FO20">
        <v>100</v>
      </c>
      <c r="FP20">
        <v>24.43</v>
      </c>
      <c r="FQ20">
        <v>0.0272</v>
      </c>
      <c r="FR20">
        <v>24.427558149328</v>
      </c>
      <c r="FS20">
        <v>0</v>
      </c>
      <c r="FT20">
        <v>0</v>
      </c>
      <c r="FU20">
        <v>0</v>
      </c>
      <c r="FV20">
        <v>-0.038347563020085</v>
      </c>
      <c r="FW20">
        <v>-0.00368478344840185</v>
      </c>
      <c r="FX20">
        <v>0.000835360453237859</v>
      </c>
      <c r="FY20">
        <v>-9.0991182514875e-06</v>
      </c>
      <c r="FZ20">
        <v>4</v>
      </c>
      <c r="GA20">
        <v>1658</v>
      </c>
      <c r="GB20">
        <v>1</v>
      </c>
      <c r="GC20">
        <v>17</v>
      </c>
      <c r="GD20">
        <v>164.8</v>
      </c>
      <c r="GE20">
        <v>164.7</v>
      </c>
      <c r="GF20">
        <v>4.18335</v>
      </c>
      <c r="GG20">
        <v>0.0012207</v>
      </c>
      <c r="GH20">
        <v>1.90063</v>
      </c>
      <c r="GI20">
        <v>2.49512</v>
      </c>
      <c r="GJ20">
        <v>1.90063</v>
      </c>
      <c r="GK20">
        <v>2.37549</v>
      </c>
      <c r="GL20">
        <v>32.6426</v>
      </c>
      <c r="GM20">
        <v>15.6118</v>
      </c>
      <c r="GN20">
        <v>19</v>
      </c>
      <c r="GO20">
        <v>479.305</v>
      </c>
      <c r="GP20">
        <v>897.266</v>
      </c>
      <c r="GQ20">
        <v>24.2531</v>
      </c>
      <c r="GR20">
        <v>25.7881</v>
      </c>
      <c r="GS20">
        <v>30.0002</v>
      </c>
      <c r="GT20">
        <v>26.0396</v>
      </c>
      <c r="GU20">
        <v>26.067</v>
      </c>
      <c r="GV20">
        <v>100</v>
      </c>
      <c r="GW20">
        <v>54.3303</v>
      </c>
      <c r="GX20">
        <v>100</v>
      </c>
      <c r="GY20">
        <v>24.1731</v>
      </c>
      <c r="GZ20">
        <v>2000</v>
      </c>
      <c r="HA20">
        <v>9.09489</v>
      </c>
      <c r="HB20">
        <v>101.506</v>
      </c>
      <c r="HC20">
        <v>101.925</v>
      </c>
    </row>
    <row r="21" spans="1:211">
      <c r="A21">
        <v>5</v>
      </c>
      <c r="B21">
        <v>1737670631.1</v>
      </c>
      <c r="C21">
        <v>704</v>
      </c>
      <c r="D21" t="s">
        <v>359</v>
      </c>
      <c r="E21" t="s">
        <v>360</v>
      </c>
      <c r="F21">
        <v>2</v>
      </c>
      <c r="G21">
        <v>1737670629.1</v>
      </c>
      <c r="H21">
        <f>(I21)/1000</f>
        <v>0</v>
      </c>
      <c r="I21">
        <f>IF(BD21, AL21, AF21)</f>
        <v>0</v>
      </c>
      <c r="J21">
        <f>IF(BD21, AG21, AE21)</f>
        <v>0</v>
      </c>
      <c r="K21">
        <f>BF21 - IF(AS21&gt;1, J21*AZ21*100.0/(AU21), 0)</f>
        <v>0</v>
      </c>
      <c r="L21">
        <f>((R21-H21/2)*K21-J21)/(R21+H21/2)</f>
        <v>0</v>
      </c>
      <c r="M21">
        <f>L21*(BM21+BN21)/1000.0</f>
        <v>0</v>
      </c>
      <c r="N21">
        <f>(BF21 - IF(AS21&gt;1, J21*AZ21*100.0/(AU21), 0))*(BM21+BN21)/1000.0</f>
        <v>0</v>
      </c>
      <c r="O21">
        <f>2.0/((1/Q21-1/P21)+SIGN(Q21)*SQRT((1/Q21-1/P21)*(1/Q21-1/P21) + 4*BA21/((BA21+1)*(BA21+1))*(2*1/Q21*1/P21-1/P21*1/P21)))</f>
        <v>0</v>
      </c>
      <c r="P21">
        <f>IF(LEFT(BB21,1)&lt;&gt;"0",IF(LEFT(BB21,1)="1",3.0,BC21),$D$5+$E$5*(BT21*BM21/($K$5*1000))+$F$5*(BT21*BM21/($K$5*1000))*MAX(MIN(AZ21,$J$5),$I$5)*MAX(MIN(AZ21,$J$5),$I$5)+$G$5*MAX(MIN(AZ21,$J$5),$I$5)*(BT21*BM21/($K$5*1000))+$H$5*(BT21*BM21/($K$5*1000))*(BT21*BM21/($K$5*1000)))</f>
        <v>0</v>
      </c>
      <c r="Q21">
        <f>H21*(1000-(1000*0.61365*exp(17.502*U21/(240.97+U21))/(BM21+BN21)+BH21)/2)/(1000*0.61365*exp(17.502*U21/(240.97+U21))/(BM21+BN21)-BH21)</f>
        <v>0</v>
      </c>
      <c r="R21">
        <f>1/((BA21+1)/(O21/1.6)+1/(P21/1.37)) + BA21/((BA21+1)/(O21/1.6) + BA21/(P21/1.37))</f>
        <v>0</v>
      </c>
      <c r="S21">
        <f>(AV21*AY21)</f>
        <v>0</v>
      </c>
      <c r="T21">
        <f>(BO21+(S21+2*0.95*5.67E-8*(((BO21+$B$7)+273)^4-(BO21+273)^4)-44100*H21)/(1.84*29.3*P21+8*0.95*5.67E-8*(BO21+273)^3))</f>
        <v>0</v>
      </c>
      <c r="U21">
        <f>($C$7*BP21+$D$7*BQ21+$E$7*T21)</f>
        <v>0</v>
      </c>
      <c r="V21">
        <f>0.61365*exp(17.502*U21/(240.97+U21))</f>
        <v>0</v>
      </c>
      <c r="W21">
        <f>(X21/Y21*100)</f>
        <v>0</v>
      </c>
      <c r="X21">
        <f>BH21*(BM21+BN21)/1000</f>
        <v>0</v>
      </c>
      <c r="Y21">
        <f>0.61365*exp(17.502*BO21/(240.97+BO21))</f>
        <v>0</v>
      </c>
      <c r="Z21">
        <f>(V21-BH21*(BM21+BN21)/1000)</f>
        <v>0</v>
      </c>
      <c r="AA21">
        <f>(-H21*44100)</f>
        <v>0</v>
      </c>
      <c r="AB21">
        <f>2*29.3*P21*0.92*(BO21-U21)</f>
        <v>0</v>
      </c>
      <c r="AC21">
        <f>2*0.95*5.67E-8*(((BO21+$B$7)+273)^4-(U21+273)^4)</f>
        <v>0</v>
      </c>
      <c r="AD21">
        <f>S21+AC21+AA21+AB21</f>
        <v>0</v>
      </c>
      <c r="AE21">
        <f>BL21*AS21*(BG21-BF21*(1000-AS21*BI21)/(1000-AS21*BH21))/(100*AZ21)</f>
        <v>0</v>
      </c>
      <c r="AF21">
        <f>1000*BL21*AS21*(BH21-BI21)/(100*AZ21*(1000-AS21*BH21))</f>
        <v>0</v>
      </c>
      <c r="AG21">
        <f>(AH21 - AI21 - BM21*1E3/(8.314*(BO21+273.15)) * AK21/BL21 * AJ21) * BL21/(100*AZ21) * (1000 - BI21)/1000</f>
        <v>0</v>
      </c>
      <c r="AH21">
        <v>1947.84149440755</v>
      </c>
      <c r="AI21">
        <v>1921.9563030303</v>
      </c>
      <c r="AJ21">
        <v>0.000234952332922022</v>
      </c>
      <c r="AK21">
        <v>85.0917204341417</v>
      </c>
      <c r="AL21">
        <f>(AN21 - AM21 + BM21*1E3/(8.314*(BO21+273.15)) * AP21/BL21 * AO21) * BL21/(100*AZ21) * 1000/(1000 - AN21)</f>
        <v>0</v>
      </c>
      <c r="AM21">
        <v>10.7991579731272</v>
      </c>
      <c r="AN21">
        <v>12.3405696969697</v>
      </c>
      <c r="AO21">
        <v>-3.50556228136816e-05</v>
      </c>
      <c r="AP21">
        <v>118.175577110739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MAX(0,($B$13+$C$13*BT21)/(1+$D$13*BT21)*BM21/(BO21+273)*$E$13)</f>
        <v>0</v>
      </c>
      <c r="AV21">
        <f>$B$11*BU21+$C$11*BV21+$D$11*CG21</f>
        <v>0</v>
      </c>
      <c r="AW21">
        <f>AV21*AX21</f>
        <v>0</v>
      </c>
      <c r="AX21">
        <f>($B$11*$D$9+$C$11*$D$9+$D$11*(CH21*$E$9+CI21*$G$9))/($B$11+$C$11+$D$11)</f>
        <v>0</v>
      </c>
      <c r="AY21">
        <f>($B$11*$K$9+$C$11*$K$9+$D$11*(CH21*$L$9+CI21*$N$9))/($B$11+$C$11+$D$11)</f>
        <v>0</v>
      </c>
      <c r="AZ21">
        <v>6</v>
      </c>
      <c r="BA21">
        <v>0.5</v>
      </c>
      <c r="BB21" t="s">
        <v>346</v>
      </c>
      <c r="BC21">
        <v>2</v>
      </c>
      <c r="BD21" t="b">
        <v>1</v>
      </c>
      <c r="BE21">
        <v>1737670629.1</v>
      </c>
      <c r="BF21">
        <v>1898.22666666667</v>
      </c>
      <c r="BG21">
        <v>1926.71333333333</v>
      </c>
      <c r="BH21">
        <v>12.3413</v>
      </c>
      <c r="BI21">
        <v>10.7980333333333</v>
      </c>
      <c r="BJ21">
        <v>1873.79666666667</v>
      </c>
      <c r="BK21">
        <v>12.3153333333333</v>
      </c>
      <c r="BL21">
        <v>500.068333333333</v>
      </c>
      <c r="BM21">
        <v>102.472</v>
      </c>
      <c r="BN21">
        <v>0.100075566666667</v>
      </c>
      <c r="BO21">
        <v>24.9583666666667</v>
      </c>
      <c r="BP21">
        <v>24.9498</v>
      </c>
      <c r="BQ21">
        <v>999.9</v>
      </c>
      <c r="BR21">
        <v>0</v>
      </c>
      <c r="BS21">
        <v>0</v>
      </c>
      <c r="BT21">
        <v>10001.0266666667</v>
      </c>
      <c r="BU21">
        <v>631.161666666667</v>
      </c>
      <c r="BV21">
        <v>495.038</v>
      </c>
      <c r="BW21">
        <v>-28.4878</v>
      </c>
      <c r="BX21">
        <v>1921.94666666667</v>
      </c>
      <c r="BY21">
        <v>1947.74666666667</v>
      </c>
      <c r="BZ21">
        <v>1.54328</v>
      </c>
      <c r="CA21">
        <v>1926.71333333333</v>
      </c>
      <c r="CB21">
        <v>10.7980333333333</v>
      </c>
      <c r="CC21">
        <v>1.26464</v>
      </c>
      <c r="CD21">
        <v>1.10649333333333</v>
      </c>
      <c r="CE21">
        <v>10.3850333333333</v>
      </c>
      <c r="CF21">
        <v>8.39964333333333</v>
      </c>
      <c r="CG21">
        <v>1999.99333333333</v>
      </c>
      <c r="CH21">
        <v>0.899999333333333</v>
      </c>
      <c r="CI21">
        <v>0.100000666666667</v>
      </c>
      <c r="CJ21">
        <v>26</v>
      </c>
      <c r="CK21">
        <v>42020.4333333333</v>
      </c>
      <c r="CL21">
        <v>1737660447.1</v>
      </c>
      <c r="CM21" t="s">
        <v>347</v>
      </c>
      <c r="CN21">
        <v>1737660438.1</v>
      </c>
      <c r="CO21">
        <v>1737660447.1</v>
      </c>
      <c r="CP21">
        <v>5</v>
      </c>
      <c r="CQ21">
        <v>0.079</v>
      </c>
      <c r="CR21">
        <v>-0.018</v>
      </c>
      <c r="CS21">
        <v>1.481</v>
      </c>
      <c r="CT21">
        <v>0.035</v>
      </c>
      <c r="CU21">
        <v>198</v>
      </c>
      <c r="CV21">
        <v>13</v>
      </c>
      <c r="CW21">
        <v>0.16</v>
      </c>
      <c r="CX21">
        <v>0.02</v>
      </c>
      <c r="CY21">
        <v>-28.6596933333333</v>
      </c>
      <c r="CZ21">
        <v>1.31084999999995</v>
      </c>
      <c r="DA21">
        <v>0.103275376004587</v>
      </c>
      <c r="DB21">
        <v>0</v>
      </c>
      <c r="DC21">
        <v>1.54371333333333</v>
      </c>
      <c r="DD21">
        <v>-0.00309000000000104</v>
      </c>
      <c r="DE21">
        <v>0.0006878242669623</v>
      </c>
      <c r="DF21">
        <v>1</v>
      </c>
      <c r="DG21">
        <v>1</v>
      </c>
      <c r="DH21">
        <v>2</v>
      </c>
      <c r="DI21" t="s">
        <v>348</v>
      </c>
      <c r="DJ21">
        <v>2.93573</v>
      </c>
      <c r="DK21">
        <v>2.7014</v>
      </c>
      <c r="DL21">
        <v>0.276385</v>
      </c>
      <c r="DM21">
        <v>0.276571</v>
      </c>
      <c r="DN21">
        <v>0.0739934</v>
      </c>
      <c r="DO21">
        <v>0.0670668</v>
      </c>
      <c r="DP21">
        <v>24337.4</v>
      </c>
      <c r="DQ21">
        <v>27159.8</v>
      </c>
      <c r="DR21">
        <v>29372.6</v>
      </c>
      <c r="DS21">
        <v>34557.5</v>
      </c>
      <c r="DT21">
        <v>34352.4</v>
      </c>
      <c r="DU21">
        <v>40792.4</v>
      </c>
      <c r="DV21">
        <v>40112.2</v>
      </c>
      <c r="DW21">
        <v>47392</v>
      </c>
      <c r="DX21">
        <v>2.0051</v>
      </c>
      <c r="DY21">
        <v>2.49093</v>
      </c>
      <c r="DZ21">
        <v>0.103489</v>
      </c>
      <c r="EA21">
        <v>0</v>
      </c>
      <c r="EB21">
        <v>23.2428</v>
      </c>
      <c r="EC21">
        <v>999.9</v>
      </c>
      <c r="ED21">
        <v>52.082</v>
      </c>
      <c r="EE21">
        <v>29.769</v>
      </c>
      <c r="EF21">
        <v>21.368</v>
      </c>
      <c r="EG21">
        <v>61.2139</v>
      </c>
      <c r="EH21">
        <v>35.637</v>
      </c>
      <c r="EI21">
        <v>2</v>
      </c>
      <c r="EJ21">
        <v>-0.153925</v>
      </c>
      <c r="EK21">
        <v>-0.591571</v>
      </c>
      <c r="EL21">
        <v>20.2891</v>
      </c>
      <c r="EM21">
        <v>5.24874</v>
      </c>
      <c r="EN21">
        <v>11.9141</v>
      </c>
      <c r="EO21">
        <v>4.9897</v>
      </c>
      <c r="EP21">
        <v>3.28428</v>
      </c>
      <c r="EQ21">
        <v>9999</v>
      </c>
      <c r="ER21">
        <v>9999</v>
      </c>
      <c r="ES21">
        <v>999.9</v>
      </c>
      <c r="ET21">
        <v>9999</v>
      </c>
      <c r="EU21">
        <v>1.88392</v>
      </c>
      <c r="EV21">
        <v>1.88415</v>
      </c>
      <c r="EW21">
        <v>1.88492</v>
      </c>
      <c r="EX21">
        <v>1.8869</v>
      </c>
      <c r="EY21">
        <v>1.88348</v>
      </c>
      <c r="EZ21">
        <v>1.87668</v>
      </c>
      <c r="FA21">
        <v>1.88233</v>
      </c>
      <c r="FB21">
        <v>1.88783</v>
      </c>
      <c r="FC21">
        <v>5</v>
      </c>
      <c r="FD21">
        <v>0</v>
      </c>
      <c r="FE21">
        <v>0</v>
      </c>
      <c r="FF21">
        <v>0</v>
      </c>
      <c r="FG21" t="s">
        <v>349</v>
      </c>
      <c r="FH21" t="s">
        <v>350</v>
      </c>
      <c r="FI21" t="s">
        <v>351</v>
      </c>
      <c r="FJ21" t="s">
        <v>351</v>
      </c>
      <c r="FK21" t="s">
        <v>351</v>
      </c>
      <c r="FL21" t="s">
        <v>351</v>
      </c>
      <c r="FM21">
        <v>0</v>
      </c>
      <c r="FN21">
        <v>100</v>
      </c>
      <c r="FO21">
        <v>100</v>
      </c>
      <c r="FP21">
        <v>24.43</v>
      </c>
      <c r="FQ21">
        <v>0.026</v>
      </c>
      <c r="FR21">
        <v>24.427558149328</v>
      </c>
      <c r="FS21">
        <v>0</v>
      </c>
      <c r="FT21">
        <v>0</v>
      </c>
      <c r="FU21">
        <v>0</v>
      </c>
      <c r="FV21">
        <v>-0.038347563020085</v>
      </c>
      <c r="FW21">
        <v>-0.00368478344840185</v>
      </c>
      <c r="FX21">
        <v>0.000835360453237859</v>
      </c>
      <c r="FY21">
        <v>-9.0991182514875e-06</v>
      </c>
      <c r="FZ21">
        <v>4</v>
      </c>
      <c r="GA21">
        <v>1658</v>
      </c>
      <c r="GB21">
        <v>1</v>
      </c>
      <c r="GC21">
        <v>17</v>
      </c>
      <c r="GD21">
        <v>169.9</v>
      </c>
      <c r="GE21">
        <v>169.7</v>
      </c>
      <c r="GF21">
        <v>4.09058</v>
      </c>
      <c r="GG21">
        <v>0.0012207</v>
      </c>
      <c r="GH21">
        <v>1.90063</v>
      </c>
      <c r="GI21">
        <v>2.49512</v>
      </c>
      <c r="GJ21">
        <v>1.90063</v>
      </c>
      <c r="GK21">
        <v>2.34009</v>
      </c>
      <c r="GL21">
        <v>33.8735</v>
      </c>
      <c r="GM21">
        <v>15.5067</v>
      </c>
      <c r="GN21">
        <v>19</v>
      </c>
      <c r="GO21">
        <v>478.57</v>
      </c>
      <c r="GP21">
        <v>899.762</v>
      </c>
      <c r="GQ21">
        <v>24.5486</v>
      </c>
      <c r="GR21">
        <v>25.7003</v>
      </c>
      <c r="GS21">
        <v>29.9998</v>
      </c>
      <c r="GT21">
        <v>25.8893</v>
      </c>
      <c r="GU21">
        <v>25.8999</v>
      </c>
      <c r="GV21">
        <v>100</v>
      </c>
      <c r="GW21">
        <v>47.5926</v>
      </c>
      <c r="GX21">
        <v>100</v>
      </c>
      <c r="GY21">
        <v>24.5789</v>
      </c>
      <c r="GZ21">
        <v>2000</v>
      </c>
      <c r="HA21">
        <v>10.82</v>
      </c>
      <c r="HB21">
        <v>101.517</v>
      </c>
      <c r="HC21">
        <v>101.927</v>
      </c>
    </row>
    <row r="22" spans="1:211">
      <c r="A22">
        <v>6</v>
      </c>
      <c r="B22">
        <v>1737670877.1</v>
      </c>
      <c r="C22">
        <v>950</v>
      </c>
      <c r="D22" t="s">
        <v>361</v>
      </c>
      <c r="E22" t="s">
        <v>362</v>
      </c>
      <c r="F22">
        <v>2</v>
      </c>
      <c r="G22">
        <v>1737670875.1</v>
      </c>
      <c r="H22">
        <f>(I22)/1000</f>
        <v>0</v>
      </c>
      <c r="I22">
        <f>IF(BD22, AL22, AF22)</f>
        <v>0</v>
      </c>
      <c r="J22">
        <f>IF(BD22, AG22, AE22)</f>
        <v>0</v>
      </c>
      <c r="K22">
        <f>BF22 - IF(AS22&gt;1, J22*AZ22*100.0/(AU22), 0)</f>
        <v>0</v>
      </c>
      <c r="L22">
        <f>((R22-H22/2)*K22-J22)/(R22+H22/2)</f>
        <v>0</v>
      </c>
      <c r="M22">
        <f>L22*(BM22+BN22)/1000.0</f>
        <v>0</v>
      </c>
      <c r="N22">
        <f>(BF22 - IF(AS22&gt;1, J22*AZ22*100.0/(AU22), 0))*(BM22+BN22)/1000.0</f>
        <v>0</v>
      </c>
      <c r="O22">
        <f>2.0/((1/Q22-1/P22)+SIGN(Q22)*SQRT((1/Q22-1/P22)*(1/Q22-1/P22) + 4*BA22/((BA22+1)*(BA22+1))*(2*1/Q22*1/P22-1/P22*1/P22)))</f>
        <v>0</v>
      </c>
      <c r="P22">
        <f>IF(LEFT(BB22,1)&lt;&gt;"0",IF(LEFT(BB22,1)="1",3.0,BC22),$D$5+$E$5*(BT22*BM22/($K$5*1000))+$F$5*(BT22*BM22/($K$5*1000))*MAX(MIN(AZ22,$J$5),$I$5)*MAX(MIN(AZ22,$J$5),$I$5)+$G$5*MAX(MIN(AZ22,$J$5),$I$5)*(BT22*BM22/($K$5*1000))+$H$5*(BT22*BM22/($K$5*1000))*(BT22*BM22/($K$5*1000)))</f>
        <v>0</v>
      </c>
      <c r="Q22">
        <f>H22*(1000-(1000*0.61365*exp(17.502*U22/(240.97+U22))/(BM22+BN22)+BH22)/2)/(1000*0.61365*exp(17.502*U22/(240.97+U22))/(BM22+BN22)-BH22)</f>
        <v>0</v>
      </c>
      <c r="R22">
        <f>1/((BA22+1)/(O22/1.6)+1/(P22/1.37)) + BA22/((BA22+1)/(O22/1.6) + BA22/(P22/1.37))</f>
        <v>0</v>
      </c>
      <c r="S22">
        <f>(AV22*AY22)</f>
        <v>0</v>
      </c>
      <c r="T22">
        <f>(BO22+(S22+2*0.95*5.67E-8*(((BO22+$B$7)+273)^4-(BO22+273)^4)-44100*H22)/(1.84*29.3*P22+8*0.95*5.67E-8*(BO22+273)^3))</f>
        <v>0</v>
      </c>
      <c r="U22">
        <f>($C$7*BP22+$D$7*BQ22+$E$7*T22)</f>
        <v>0</v>
      </c>
      <c r="V22">
        <f>0.61365*exp(17.502*U22/(240.97+U22))</f>
        <v>0</v>
      </c>
      <c r="W22">
        <f>(X22/Y22*100)</f>
        <v>0</v>
      </c>
      <c r="X22">
        <f>BH22*(BM22+BN22)/1000</f>
        <v>0</v>
      </c>
      <c r="Y22">
        <f>0.61365*exp(17.502*BO22/(240.97+BO22))</f>
        <v>0</v>
      </c>
      <c r="Z22">
        <f>(V22-BH22*(BM22+BN22)/1000)</f>
        <v>0</v>
      </c>
      <c r="AA22">
        <f>(-H22*44100)</f>
        <v>0</v>
      </c>
      <c r="AB22">
        <f>2*29.3*P22*0.92*(BO22-U22)</f>
        <v>0</v>
      </c>
      <c r="AC22">
        <f>2*0.95*5.67E-8*(((BO22+$B$7)+273)^4-(U22+273)^4)</f>
        <v>0</v>
      </c>
      <c r="AD22">
        <f>S22+AC22+AA22+AB22</f>
        <v>0</v>
      </c>
      <c r="AE22">
        <f>BL22*AS22*(BG22-BF22*(1000-AS22*BI22)/(1000-AS22*BH22))/(100*AZ22)</f>
        <v>0</v>
      </c>
      <c r="AF22">
        <f>1000*BL22*AS22*(BH22-BI22)/(100*AZ22*(1000-AS22*BH22))</f>
        <v>0</v>
      </c>
      <c r="AG22">
        <f>(AH22 - AI22 - BM22*1E3/(8.314*(BO22+273.15)) * AK22/BL22 * AJ22) * BL22/(100*AZ22) * (1000 - BI22)/1000</f>
        <v>0</v>
      </c>
      <c r="AH22">
        <v>1960.33126576637</v>
      </c>
      <c r="AI22">
        <v>1903.89515151515</v>
      </c>
      <c r="AJ22">
        <v>0.252255926403862</v>
      </c>
      <c r="AK22">
        <v>84.9382131367375</v>
      </c>
      <c r="AL22">
        <f>(AN22 - AM22 + BM22*1E3/(8.314*(BO22+273.15)) * AP22/BL22 * AO22) * BL22/(100*AZ22) * 1000/(1000 - AN22)</f>
        <v>0</v>
      </c>
      <c r="AM22">
        <v>8.77502758840481</v>
      </c>
      <c r="AN22">
        <v>12.3508618181818</v>
      </c>
      <c r="AO22">
        <v>-9.93063728600848e-05</v>
      </c>
      <c r="AP22">
        <v>120.029899485199</v>
      </c>
      <c r="AQ22">
        <v>22</v>
      </c>
      <c r="AR22">
        <v>4</v>
      </c>
      <c r="AS22">
        <f>IF(AQ22*$H$13&gt;=AU22,1.0,(AU22/(AU22-AQ22*$H$13)))</f>
        <v>0</v>
      </c>
      <c r="AT22">
        <f>(AS22-1)*100</f>
        <v>0</v>
      </c>
      <c r="AU22">
        <f>MAX(0,($B$13+$C$13*BT22)/(1+$D$13*BT22)*BM22/(BO22+273)*$E$13)</f>
        <v>0</v>
      </c>
      <c r="AV22">
        <f>$B$11*BU22+$C$11*BV22+$D$11*CG22</f>
        <v>0</v>
      </c>
      <c r="AW22">
        <f>AV22*AX22</f>
        <v>0</v>
      </c>
      <c r="AX22">
        <f>($B$11*$D$9+$C$11*$D$9+$D$11*(CH22*$E$9+CI22*$G$9))/($B$11+$C$11+$D$11)</f>
        <v>0</v>
      </c>
      <c r="AY22">
        <f>($B$11*$K$9+$C$11*$K$9+$D$11*(CH22*$L$9+CI22*$N$9))/($B$11+$C$11+$D$11)</f>
        <v>0</v>
      </c>
      <c r="AZ22">
        <v>6</v>
      </c>
      <c r="BA22">
        <v>0.5</v>
      </c>
      <c r="BB22" t="s">
        <v>346</v>
      </c>
      <c r="BC22">
        <v>2</v>
      </c>
      <c r="BD22" t="b">
        <v>1</v>
      </c>
      <c r="BE22">
        <v>1737670875.1</v>
      </c>
      <c r="BF22">
        <v>1880.12</v>
      </c>
      <c r="BG22">
        <v>1943.64333333333</v>
      </c>
      <c r="BH22">
        <v>12.3543666666667</v>
      </c>
      <c r="BI22">
        <v>8.77259333333333</v>
      </c>
      <c r="BJ22">
        <v>1855.69333333333</v>
      </c>
      <c r="BK22">
        <v>12.3282333333333</v>
      </c>
      <c r="BL22">
        <v>500.058</v>
      </c>
      <c r="BM22">
        <v>102.459666666667</v>
      </c>
      <c r="BN22">
        <v>0.100190333333333</v>
      </c>
      <c r="BO22">
        <v>25.0217666666667</v>
      </c>
      <c r="BP22">
        <v>24.6442333333333</v>
      </c>
      <c r="BQ22">
        <v>999.9</v>
      </c>
      <c r="BR22">
        <v>0</v>
      </c>
      <c r="BS22">
        <v>0</v>
      </c>
      <c r="BT22">
        <v>9986.45333333333</v>
      </c>
      <c r="BU22">
        <v>631.706</v>
      </c>
      <c r="BV22">
        <v>147.421666666667</v>
      </c>
      <c r="BW22">
        <v>-63.5230333333333</v>
      </c>
      <c r="BX22">
        <v>1903.64333333333</v>
      </c>
      <c r="BY22">
        <v>1960.84333333333</v>
      </c>
      <c r="BZ22">
        <v>3.58180333333333</v>
      </c>
      <c r="CA22">
        <v>1943.64333333333</v>
      </c>
      <c r="CB22">
        <v>8.77259333333333</v>
      </c>
      <c r="CC22">
        <v>1.26582666666667</v>
      </c>
      <c r="CD22">
        <v>0.898836333333333</v>
      </c>
      <c r="CE22">
        <v>10.3991</v>
      </c>
      <c r="CF22">
        <v>5.37212666666667</v>
      </c>
      <c r="CG22">
        <v>2000.15333333333</v>
      </c>
      <c r="CH22">
        <v>0.899998666666667</v>
      </c>
      <c r="CI22">
        <v>0.100001333333333</v>
      </c>
      <c r="CJ22">
        <v>26</v>
      </c>
      <c r="CK22">
        <v>42023.7333333333</v>
      </c>
      <c r="CL22">
        <v>1737660447.1</v>
      </c>
      <c r="CM22" t="s">
        <v>347</v>
      </c>
      <c r="CN22">
        <v>1737660438.1</v>
      </c>
      <c r="CO22">
        <v>1737660447.1</v>
      </c>
      <c r="CP22">
        <v>5</v>
      </c>
      <c r="CQ22">
        <v>0.079</v>
      </c>
      <c r="CR22">
        <v>-0.018</v>
      </c>
      <c r="CS22">
        <v>1.481</v>
      </c>
      <c r="CT22">
        <v>0.035</v>
      </c>
      <c r="CU22">
        <v>198</v>
      </c>
      <c r="CV22">
        <v>13</v>
      </c>
      <c r="CW22">
        <v>0.16</v>
      </c>
      <c r="CX22">
        <v>0.02</v>
      </c>
      <c r="CY22">
        <v>-63.3441266666667</v>
      </c>
      <c r="CZ22">
        <v>-2.49299999999997</v>
      </c>
      <c r="DA22">
        <v>0.190045764546916</v>
      </c>
      <c r="DB22">
        <v>0</v>
      </c>
      <c r="DC22">
        <v>3.59104333333333</v>
      </c>
      <c r="DD22">
        <v>-0.0680271428571323</v>
      </c>
      <c r="DE22">
        <v>0.00552208978155509</v>
      </c>
      <c r="DF22">
        <v>1</v>
      </c>
      <c r="DG22">
        <v>1</v>
      </c>
      <c r="DH22">
        <v>2</v>
      </c>
      <c r="DI22" t="s">
        <v>348</v>
      </c>
      <c r="DJ22">
        <v>2.93589</v>
      </c>
      <c r="DK22">
        <v>2.70135</v>
      </c>
      <c r="DL22">
        <v>0.274996</v>
      </c>
      <c r="DM22">
        <v>0.277947</v>
      </c>
      <c r="DN22">
        <v>0.0740573</v>
      </c>
      <c r="DO22">
        <v>0.0572352</v>
      </c>
      <c r="DP22">
        <v>24394.7</v>
      </c>
      <c r="DQ22">
        <v>27122.4</v>
      </c>
      <c r="DR22">
        <v>29384.1</v>
      </c>
      <c r="DS22">
        <v>34573.2</v>
      </c>
      <c r="DT22">
        <v>34364.5</v>
      </c>
      <c r="DU22">
        <v>41242.6</v>
      </c>
      <c r="DV22">
        <v>40129.1</v>
      </c>
      <c r="DW22">
        <v>47409.5</v>
      </c>
      <c r="DX22">
        <v>1.93055</v>
      </c>
      <c r="DY22">
        <v>2.492</v>
      </c>
      <c r="DZ22">
        <v>0.093542</v>
      </c>
      <c r="EA22">
        <v>0</v>
      </c>
      <c r="EB22">
        <v>23.1066</v>
      </c>
      <c r="EC22">
        <v>999.9</v>
      </c>
      <c r="ED22">
        <v>51.129</v>
      </c>
      <c r="EE22">
        <v>29.87</v>
      </c>
      <c r="EF22">
        <v>21.1033</v>
      </c>
      <c r="EG22">
        <v>61.2739</v>
      </c>
      <c r="EH22">
        <v>35.8413</v>
      </c>
      <c r="EI22">
        <v>2</v>
      </c>
      <c r="EJ22">
        <v>-0.173778</v>
      </c>
      <c r="EK22">
        <v>-0.793679</v>
      </c>
      <c r="EL22">
        <v>20.2884</v>
      </c>
      <c r="EM22">
        <v>5.24859</v>
      </c>
      <c r="EN22">
        <v>11.9141</v>
      </c>
      <c r="EO22">
        <v>4.98975</v>
      </c>
      <c r="EP22">
        <v>3.28475</v>
      </c>
      <c r="EQ22">
        <v>9999</v>
      </c>
      <c r="ER22">
        <v>9999</v>
      </c>
      <c r="ES22">
        <v>999.9</v>
      </c>
      <c r="ET22">
        <v>9999</v>
      </c>
      <c r="EU22">
        <v>1.88392</v>
      </c>
      <c r="EV22">
        <v>1.88415</v>
      </c>
      <c r="EW22">
        <v>1.88492</v>
      </c>
      <c r="EX22">
        <v>1.8869</v>
      </c>
      <c r="EY22">
        <v>1.88348</v>
      </c>
      <c r="EZ22">
        <v>1.87668</v>
      </c>
      <c r="FA22">
        <v>1.88236</v>
      </c>
      <c r="FB22">
        <v>1.88784</v>
      </c>
      <c r="FC22">
        <v>5</v>
      </c>
      <c r="FD22">
        <v>0</v>
      </c>
      <c r="FE22">
        <v>0</v>
      </c>
      <c r="FF22">
        <v>0</v>
      </c>
      <c r="FG22" t="s">
        <v>349</v>
      </c>
      <c r="FH22" t="s">
        <v>350</v>
      </c>
      <c r="FI22" t="s">
        <v>351</v>
      </c>
      <c r="FJ22" t="s">
        <v>351</v>
      </c>
      <c r="FK22" t="s">
        <v>351</v>
      </c>
      <c r="FL22" t="s">
        <v>351</v>
      </c>
      <c r="FM22">
        <v>0</v>
      </c>
      <c r="FN22">
        <v>100</v>
      </c>
      <c r="FO22">
        <v>100</v>
      </c>
      <c r="FP22">
        <v>24.43</v>
      </c>
      <c r="FQ22">
        <v>0.026</v>
      </c>
      <c r="FR22">
        <v>24.427558149328</v>
      </c>
      <c r="FS22">
        <v>0</v>
      </c>
      <c r="FT22">
        <v>0</v>
      </c>
      <c r="FU22">
        <v>0</v>
      </c>
      <c r="FV22">
        <v>-0.038347563020085</v>
      </c>
      <c r="FW22">
        <v>-0.00368478344840185</v>
      </c>
      <c r="FX22">
        <v>0.000835360453237859</v>
      </c>
      <c r="FY22">
        <v>-9.0991182514875e-06</v>
      </c>
      <c r="FZ22">
        <v>4</v>
      </c>
      <c r="GA22">
        <v>1658</v>
      </c>
      <c r="GB22">
        <v>1</v>
      </c>
      <c r="GC22">
        <v>17</v>
      </c>
      <c r="GD22">
        <v>174</v>
      </c>
      <c r="GE22">
        <v>173.8</v>
      </c>
      <c r="GF22">
        <v>4.11377</v>
      </c>
      <c r="GG22">
        <v>0.0012207</v>
      </c>
      <c r="GH22">
        <v>1.90063</v>
      </c>
      <c r="GI22">
        <v>2.49512</v>
      </c>
      <c r="GJ22">
        <v>1.90063</v>
      </c>
      <c r="GK22">
        <v>2.34009</v>
      </c>
      <c r="GL22">
        <v>34.0771</v>
      </c>
      <c r="GM22">
        <v>15.4542</v>
      </c>
      <c r="GN22">
        <v>19</v>
      </c>
      <c r="GO22">
        <v>434.46</v>
      </c>
      <c r="GP22">
        <v>897.18</v>
      </c>
      <c r="GQ22">
        <v>25.0581</v>
      </c>
      <c r="GR22">
        <v>25.4324</v>
      </c>
      <c r="GS22">
        <v>29.9995</v>
      </c>
      <c r="GT22">
        <v>25.6715</v>
      </c>
      <c r="GU22">
        <v>25.6874</v>
      </c>
      <c r="GV22">
        <v>100</v>
      </c>
      <c r="GW22">
        <v>54.336</v>
      </c>
      <c r="GX22">
        <v>100</v>
      </c>
      <c r="GY22">
        <v>25.0067</v>
      </c>
      <c r="GZ22">
        <v>2000</v>
      </c>
      <c r="HA22">
        <v>8.86055</v>
      </c>
      <c r="HB22">
        <v>101.558</v>
      </c>
      <c r="HC22">
        <v>101.968</v>
      </c>
    </row>
    <row r="23" spans="1:211">
      <c r="A23">
        <v>7</v>
      </c>
      <c r="B23">
        <v>1737670981.1</v>
      </c>
      <c r="C23">
        <v>1054</v>
      </c>
      <c r="D23" t="s">
        <v>363</v>
      </c>
      <c r="E23" t="s">
        <v>364</v>
      </c>
      <c r="F23">
        <v>2</v>
      </c>
      <c r="G23">
        <v>1737670979.1</v>
      </c>
      <c r="H23">
        <f>(I23)/1000</f>
        <v>0</v>
      </c>
      <c r="I23">
        <f>IF(BD23, AL23, AF23)</f>
        <v>0</v>
      </c>
      <c r="J23">
        <f>IF(BD23, AG23, AE23)</f>
        <v>0</v>
      </c>
      <c r="K23">
        <f>BF23 - IF(AS23&gt;1, J23*AZ23*100.0/(AU23), 0)</f>
        <v>0</v>
      </c>
      <c r="L23">
        <f>((R23-H23/2)*K23-J23)/(R23+H23/2)</f>
        <v>0</v>
      </c>
      <c r="M23">
        <f>L23*(BM23+BN23)/1000.0</f>
        <v>0</v>
      </c>
      <c r="N23">
        <f>(BF23 - IF(AS23&gt;1, J23*AZ23*100.0/(AU23), 0))*(BM23+BN23)/1000.0</f>
        <v>0</v>
      </c>
      <c r="O23">
        <f>2.0/((1/Q23-1/P23)+SIGN(Q23)*SQRT((1/Q23-1/P23)*(1/Q23-1/P23) + 4*BA23/((BA23+1)*(BA23+1))*(2*1/Q23*1/P23-1/P23*1/P23)))</f>
        <v>0</v>
      </c>
      <c r="P23">
        <f>IF(LEFT(BB23,1)&lt;&gt;"0",IF(LEFT(BB23,1)="1",3.0,BC23),$D$5+$E$5*(BT23*BM23/($K$5*1000))+$F$5*(BT23*BM23/($K$5*1000))*MAX(MIN(AZ23,$J$5),$I$5)*MAX(MIN(AZ23,$J$5),$I$5)+$G$5*MAX(MIN(AZ23,$J$5),$I$5)*(BT23*BM23/($K$5*1000))+$H$5*(BT23*BM23/($K$5*1000))*(BT23*BM23/($K$5*1000)))</f>
        <v>0</v>
      </c>
      <c r="Q23">
        <f>H23*(1000-(1000*0.61365*exp(17.502*U23/(240.97+U23))/(BM23+BN23)+BH23)/2)/(1000*0.61365*exp(17.502*U23/(240.97+U23))/(BM23+BN23)-BH23)</f>
        <v>0</v>
      </c>
      <c r="R23">
        <f>1/((BA23+1)/(O23/1.6)+1/(P23/1.37)) + BA23/((BA23+1)/(O23/1.6) + BA23/(P23/1.37))</f>
        <v>0</v>
      </c>
      <c r="S23">
        <f>(AV23*AY23)</f>
        <v>0</v>
      </c>
      <c r="T23">
        <f>(BO23+(S23+2*0.95*5.67E-8*(((BO23+$B$7)+273)^4-(BO23+273)^4)-44100*H23)/(1.84*29.3*P23+8*0.95*5.67E-8*(BO23+273)^3))</f>
        <v>0</v>
      </c>
      <c r="U23">
        <f>($C$7*BP23+$D$7*BQ23+$E$7*T23)</f>
        <v>0</v>
      </c>
      <c r="V23">
        <f>0.61365*exp(17.502*U23/(240.97+U23))</f>
        <v>0</v>
      </c>
      <c r="W23">
        <f>(X23/Y23*100)</f>
        <v>0</v>
      </c>
      <c r="X23">
        <f>BH23*(BM23+BN23)/1000</f>
        <v>0</v>
      </c>
      <c r="Y23">
        <f>0.61365*exp(17.502*BO23/(240.97+BO23))</f>
        <v>0</v>
      </c>
      <c r="Z23">
        <f>(V23-BH23*(BM23+BN23)/1000)</f>
        <v>0</v>
      </c>
      <c r="AA23">
        <f>(-H23*44100)</f>
        <v>0</v>
      </c>
      <c r="AB23">
        <f>2*29.3*P23*0.92*(BO23-U23)</f>
        <v>0</v>
      </c>
      <c r="AC23">
        <f>2*0.95*5.67E-8*(((BO23+$B$7)+273)^4-(U23+273)^4)</f>
        <v>0</v>
      </c>
      <c r="AD23">
        <f>S23+AC23+AA23+AB23</f>
        <v>0</v>
      </c>
      <c r="AE23">
        <f>BL23*AS23*(BG23-BF23*(1000-AS23*BI23)/(1000-AS23*BH23))/(100*AZ23)</f>
        <v>0</v>
      </c>
      <c r="AF23">
        <f>1000*BL23*AS23*(BH23-BI23)/(100*AZ23*(1000-AS23*BH23))</f>
        <v>0</v>
      </c>
      <c r="AG23">
        <f>(AH23 - AI23 - BM23*1E3/(8.314*(BO23+273.15)) * AK23/BL23 * AJ23) * BL23/(100*AZ23) * (1000 - BI23)/1000</f>
        <v>0</v>
      </c>
      <c r="AH23">
        <v>1987.19795576563</v>
      </c>
      <c r="AI23">
        <v>1946.35236363636</v>
      </c>
      <c r="AJ23">
        <v>0.114875183265679</v>
      </c>
      <c r="AK23">
        <v>85.1883564193416</v>
      </c>
      <c r="AL23">
        <f>(AN23 - AM23 + BM23*1E3/(8.314*(BO23+273.15)) * AP23/BL23 * AO23) * BL23/(100*AZ23) * 1000/(1000 - AN23)</f>
        <v>0</v>
      </c>
      <c r="AM23">
        <v>10.6340808980891</v>
      </c>
      <c r="AN23">
        <v>12.5493327272727</v>
      </c>
      <c r="AO23">
        <v>-0.000459155520850757</v>
      </c>
      <c r="AP23">
        <v>117.927721420304</v>
      </c>
      <c r="AQ23">
        <v>0</v>
      </c>
      <c r="AR23">
        <v>0</v>
      </c>
      <c r="AS23">
        <f>IF(AQ23*$H$13&gt;=AU23,1.0,(AU23/(AU23-AQ23*$H$13)))</f>
        <v>0</v>
      </c>
      <c r="AT23">
        <f>(AS23-1)*100</f>
        <v>0</v>
      </c>
      <c r="AU23">
        <f>MAX(0,($B$13+$C$13*BT23)/(1+$D$13*BT23)*BM23/(BO23+273)*$E$13)</f>
        <v>0</v>
      </c>
      <c r="AV23">
        <f>$B$11*BU23+$C$11*BV23+$D$11*CG23</f>
        <v>0</v>
      </c>
      <c r="AW23">
        <f>AV23*AX23</f>
        <v>0</v>
      </c>
      <c r="AX23">
        <f>($B$11*$D$9+$C$11*$D$9+$D$11*(CH23*$E$9+CI23*$G$9))/($B$11+$C$11+$D$11)</f>
        <v>0</v>
      </c>
      <c r="AY23">
        <f>($B$11*$K$9+$C$11*$K$9+$D$11*(CH23*$L$9+CI23*$N$9))/($B$11+$C$11+$D$11)</f>
        <v>0</v>
      </c>
      <c r="AZ23">
        <v>6</v>
      </c>
      <c r="BA23">
        <v>0.5</v>
      </c>
      <c r="BB23" t="s">
        <v>346</v>
      </c>
      <c r="BC23">
        <v>2</v>
      </c>
      <c r="BD23" t="b">
        <v>1</v>
      </c>
      <c r="BE23">
        <v>1737670979.1</v>
      </c>
      <c r="BF23">
        <v>1921.80333333333</v>
      </c>
      <c r="BG23">
        <v>1966.49666666667</v>
      </c>
      <c r="BH23">
        <v>12.5527</v>
      </c>
      <c r="BI23">
        <v>10.6097666666667</v>
      </c>
      <c r="BJ23">
        <v>1897.37333333333</v>
      </c>
      <c r="BK23">
        <v>12.5240333333333</v>
      </c>
      <c r="BL23">
        <v>500.008333333333</v>
      </c>
      <c r="BM23">
        <v>102.454666666667</v>
      </c>
      <c r="BN23">
        <v>0.0999913</v>
      </c>
      <c r="BO23">
        <v>24.9863666666667</v>
      </c>
      <c r="BP23">
        <v>24.9919666666667</v>
      </c>
      <c r="BQ23">
        <v>999.9</v>
      </c>
      <c r="BR23">
        <v>0</v>
      </c>
      <c r="BS23">
        <v>0</v>
      </c>
      <c r="BT23">
        <v>10013.1</v>
      </c>
      <c r="BU23">
        <v>633.269666666667</v>
      </c>
      <c r="BV23">
        <v>911.526</v>
      </c>
      <c r="BW23">
        <v>-44.6924333333333</v>
      </c>
      <c r="BX23">
        <v>1946.23333333333</v>
      </c>
      <c r="BY23">
        <v>1987.58333333333</v>
      </c>
      <c r="BZ23">
        <v>1.94295</v>
      </c>
      <c r="CA23">
        <v>1966.49666666667</v>
      </c>
      <c r="CB23">
        <v>10.6097666666667</v>
      </c>
      <c r="CC23">
        <v>1.28608</v>
      </c>
      <c r="CD23">
        <v>1.08701333333333</v>
      </c>
      <c r="CE23">
        <v>10.6371666666667</v>
      </c>
      <c r="CF23">
        <v>8.13800666666667</v>
      </c>
      <c r="CG23">
        <v>2000.01333333333</v>
      </c>
      <c r="CH23">
        <v>0.900001333333333</v>
      </c>
      <c r="CI23">
        <v>0.0999985</v>
      </c>
      <c r="CJ23">
        <v>26</v>
      </c>
      <c r="CK23">
        <v>42020.8666666667</v>
      </c>
      <c r="CL23">
        <v>1737660447.1</v>
      </c>
      <c r="CM23" t="s">
        <v>347</v>
      </c>
      <c r="CN23">
        <v>1737660438.1</v>
      </c>
      <c r="CO23">
        <v>1737660447.1</v>
      </c>
      <c r="CP23">
        <v>5</v>
      </c>
      <c r="CQ23">
        <v>0.079</v>
      </c>
      <c r="CR23">
        <v>-0.018</v>
      </c>
      <c r="CS23">
        <v>1.481</v>
      </c>
      <c r="CT23">
        <v>0.035</v>
      </c>
      <c r="CU23">
        <v>198</v>
      </c>
      <c r="CV23">
        <v>13</v>
      </c>
      <c r="CW23">
        <v>0.16</v>
      </c>
      <c r="CX23">
        <v>0.02</v>
      </c>
      <c r="CY23">
        <v>-44.06220625</v>
      </c>
      <c r="CZ23">
        <v>-4.59712058823519</v>
      </c>
      <c r="DA23">
        <v>0.354974010437296</v>
      </c>
      <c r="DB23">
        <v>0</v>
      </c>
      <c r="DC23">
        <v>1.901539375</v>
      </c>
      <c r="DD23">
        <v>0.153156176470585</v>
      </c>
      <c r="DE23">
        <v>0.0151359367354444</v>
      </c>
      <c r="DF23">
        <v>1</v>
      </c>
      <c r="DG23">
        <v>1</v>
      </c>
      <c r="DH23">
        <v>2</v>
      </c>
      <c r="DI23" t="s">
        <v>348</v>
      </c>
      <c r="DJ23">
        <v>2.93586</v>
      </c>
      <c r="DK23">
        <v>2.70136</v>
      </c>
      <c r="DL23">
        <v>0.278485</v>
      </c>
      <c r="DM23">
        <v>0.279882</v>
      </c>
      <c r="DN23">
        <v>0.0749533</v>
      </c>
      <c r="DO23">
        <v>0.0660287</v>
      </c>
      <c r="DP23">
        <v>24281.6</v>
      </c>
      <c r="DQ23">
        <v>27054.9</v>
      </c>
      <c r="DR23">
        <v>29388.2</v>
      </c>
      <c r="DS23">
        <v>34578.1</v>
      </c>
      <c r="DT23">
        <v>34335.6</v>
      </c>
      <c r="DU23">
        <v>40859.5</v>
      </c>
      <c r="DV23">
        <v>40135.1</v>
      </c>
      <c r="DW23">
        <v>47416</v>
      </c>
      <c r="DX23">
        <v>2.0079</v>
      </c>
      <c r="DY23">
        <v>2.49703</v>
      </c>
      <c r="DZ23">
        <v>0.115894</v>
      </c>
      <c r="EA23">
        <v>0</v>
      </c>
      <c r="EB23">
        <v>23.0741</v>
      </c>
      <c r="EC23">
        <v>999.9</v>
      </c>
      <c r="ED23">
        <v>50.763</v>
      </c>
      <c r="EE23">
        <v>29.88</v>
      </c>
      <c r="EF23">
        <v>20.9626</v>
      </c>
      <c r="EG23">
        <v>61.6439</v>
      </c>
      <c r="EH23">
        <v>35.8373</v>
      </c>
      <c r="EI23">
        <v>2</v>
      </c>
      <c r="EJ23">
        <v>-0.182505</v>
      </c>
      <c r="EK23">
        <v>0.133216</v>
      </c>
      <c r="EL23">
        <v>20.291</v>
      </c>
      <c r="EM23">
        <v>5.24904</v>
      </c>
      <c r="EN23">
        <v>11.9141</v>
      </c>
      <c r="EO23">
        <v>4.98965</v>
      </c>
      <c r="EP23">
        <v>3.28475</v>
      </c>
      <c r="EQ23">
        <v>9999</v>
      </c>
      <c r="ER23">
        <v>9999</v>
      </c>
      <c r="ES23">
        <v>999.9</v>
      </c>
      <c r="ET23">
        <v>9999</v>
      </c>
      <c r="EU23">
        <v>1.88391</v>
      </c>
      <c r="EV23">
        <v>1.88416</v>
      </c>
      <c r="EW23">
        <v>1.88492</v>
      </c>
      <c r="EX23">
        <v>1.88691</v>
      </c>
      <c r="EY23">
        <v>1.88342</v>
      </c>
      <c r="EZ23">
        <v>1.87668</v>
      </c>
      <c r="FA23">
        <v>1.88232</v>
      </c>
      <c r="FB23">
        <v>1.88782</v>
      </c>
      <c r="FC23">
        <v>5</v>
      </c>
      <c r="FD23">
        <v>0</v>
      </c>
      <c r="FE23">
        <v>0</v>
      </c>
      <c r="FF23">
        <v>0</v>
      </c>
      <c r="FG23" t="s">
        <v>349</v>
      </c>
      <c r="FH23" t="s">
        <v>350</v>
      </c>
      <c r="FI23" t="s">
        <v>351</v>
      </c>
      <c r="FJ23" t="s">
        <v>351</v>
      </c>
      <c r="FK23" t="s">
        <v>351</v>
      </c>
      <c r="FL23" t="s">
        <v>351</v>
      </c>
      <c r="FM23">
        <v>0</v>
      </c>
      <c r="FN23">
        <v>100</v>
      </c>
      <c r="FO23">
        <v>100</v>
      </c>
      <c r="FP23">
        <v>24.43</v>
      </c>
      <c r="FQ23">
        <v>0.0285</v>
      </c>
      <c r="FR23">
        <v>24.427558149328</v>
      </c>
      <c r="FS23">
        <v>0</v>
      </c>
      <c r="FT23">
        <v>0</v>
      </c>
      <c r="FU23">
        <v>0</v>
      </c>
      <c r="FV23">
        <v>-0.038347563020085</v>
      </c>
      <c r="FW23">
        <v>-0.00368478344840185</v>
      </c>
      <c r="FX23">
        <v>0.000835360453237859</v>
      </c>
      <c r="FY23">
        <v>-9.0991182514875e-06</v>
      </c>
      <c r="FZ23">
        <v>4</v>
      </c>
      <c r="GA23">
        <v>1658</v>
      </c>
      <c r="GB23">
        <v>1</v>
      </c>
      <c r="GC23">
        <v>17</v>
      </c>
      <c r="GD23">
        <v>175.7</v>
      </c>
      <c r="GE23">
        <v>175.6</v>
      </c>
      <c r="GF23">
        <v>4.15527</v>
      </c>
      <c r="GG23">
        <v>0.0012207</v>
      </c>
      <c r="GH23">
        <v>1.90063</v>
      </c>
      <c r="GI23">
        <v>2.49512</v>
      </c>
      <c r="GJ23">
        <v>1.90063</v>
      </c>
      <c r="GK23">
        <v>2.43774</v>
      </c>
      <c r="GL23">
        <v>33.9187</v>
      </c>
      <c r="GM23">
        <v>15.4279</v>
      </c>
      <c r="GN23">
        <v>19</v>
      </c>
      <c r="GO23">
        <v>477.489</v>
      </c>
      <c r="GP23">
        <v>900.79</v>
      </c>
      <c r="GQ23">
        <v>24.1115</v>
      </c>
      <c r="GR23">
        <v>25.3027</v>
      </c>
      <c r="GS23">
        <v>29.9992</v>
      </c>
      <c r="GT23">
        <v>25.5698</v>
      </c>
      <c r="GU23">
        <v>25.5926</v>
      </c>
      <c r="GV23">
        <v>100</v>
      </c>
      <c r="GW23">
        <v>47.3699</v>
      </c>
      <c r="GX23">
        <v>100</v>
      </c>
      <c r="GY23">
        <v>25.9221</v>
      </c>
      <c r="GZ23">
        <v>2000</v>
      </c>
      <c r="HA23">
        <v>10.5312</v>
      </c>
      <c r="HB23">
        <v>101.573</v>
      </c>
      <c r="HC23">
        <v>101.982</v>
      </c>
    </row>
    <row r="24" spans="1:211">
      <c r="A24">
        <v>8</v>
      </c>
      <c r="B24">
        <v>1737671046.1</v>
      </c>
      <c r="C24">
        <v>1119</v>
      </c>
      <c r="D24" t="s">
        <v>365</v>
      </c>
      <c r="E24" t="s">
        <v>366</v>
      </c>
      <c r="F24">
        <v>2</v>
      </c>
      <c r="G24">
        <v>1737671044.6</v>
      </c>
      <c r="H24">
        <f>(I24)/1000</f>
        <v>0</v>
      </c>
      <c r="I24">
        <f>IF(BD24, AL24, AF24)</f>
        <v>0</v>
      </c>
      <c r="J24">
        <f>IF(BD24, AG24, AE24)</f>
        <v>0</v>
      </c>
      <c r="K24">
        <f>BF24 - IF(AS24&gt;1, J24*AZ24*100.0/(AU24), 0)</f>
        <v>0</v>
      </c>
      <c r="L24">
        <f>((R24-H24/2)*K24-J24)/(R24+H24/2)</f>
        <v>0</v>
      </c>
      <c r="M24">
        <f>L24*(BM24+BN24)/1000.0</f>
        <v>0</v>
      </c>
      <c r="N24">
        <f>(BF24 - IF(AS24&gt;1, J24*AZ24*100.0/(AU24), 0))*(BM24+BN24)/1000.0</f>
        <v>0</v>
      </c>
      <c r="O24">
        <f>2.0/((1/Q24-1/P24)+SIGN(Q24)*SQRT((1/Q24-1/P24)*(1/Q24-1/P24) + 4*BA24/((BA24+1)*(BA24+1))*(2*1/Q24*1/P24-1/P24*1/P24)))</f>
        <v>0</v>
      </c>
      <c r="P24">
        <f>IF(LEFT(BB24,1)&lt;&gt;"0",IF(LEFT(BB24,1)="1",3.0,BC24),$D$5+$E$5*(BT24*BM24/($K$5*1000))+$F$5*(BT24*BM24/($K$5*1000))*MAX(MIN(AZ24,$J$5),$I$5)*MAX(MIN(AZ24,$J$5),$I$5)+$G$5*MAX(MIN(AZ24,$J$5),$I$5)*(BT24*BM24/($K$5*1000))+$H$5*(BT24*BM24/($K$5*1000))*(BT24*BM24/($K$5*1000)))</f>
        <v>0</v>
      </c>
      <c r="Q24">
        <f>H24*(1000-(1000*0.61365*exp(17.502*U24/(240.97+U24))/(BM24+BN24)+BH24)/2)/(1000*0.61365*exp(17.502*U24/(240.97+U24))/(BM24+BN24)-BH24)</f>
        <v>0</v>
      </c>
      <c r="R24">
        <f>1/((BA24+1)/(O24/1.6)+1/(P24/1.37)) + BA24/((BA24+1)/(O24/1.6) + BA24/(P24/1.37))</f>
        <v>0</v>
      </c>
      <c r="S24">
        <f>(AV24*AY24)</f>
        <v>0</v>
      </c>
      <c r="T24">
        <f>(BO24+(S24+2*0.95*5.67E-8*(((BO24+$B$7)+273)^4-(BO24+273)^4)-44100*H24)/(1.84*29.3*P24+8*0.95*5.67E-8*(BO24+273)^3))</f>
        <v>0</v>
      </c>
      <c r="U24">
        <f>($C$7*BP24+$D$7*BQ24+$E$7*T24)</f>
        <v>0</v>
      </c>
      <c r="V24">
        <f>0.61365*exp(17.502*U24/(240.97+U24))</f>
        <v>0</v>
      </c>
      <c r="W24">
        <f>(X24/Y24*100)</f>
        <v>0</v>
      </c>
      <c r="X24">
        <f>BH24*(BM24+BN24)/1000</f>
        <v>0</v>
      </c>
      <c r="Y24">
        <f>0.61365*exp(17.502*BO24/(240.97+BO24))</f>
        <v>0</v>
      </c>
      <c r="Z24">
        <f>(V24-BH24*(BM24+BN24)/1000)</f>
        <v>0</v>
      </c>
      <c r="AA24">
        <f>(-H24*44100)</f>
        <v>0</v>
      </c>
      <c r="AB24">
        <f>2*29.3*P24*0.92*(BO24-U24)</f>
        <v>0</v>
      </c>
      <c r="AC24">
        <f>2*0.95*5.67E-8*(((BO24+$B$7)+273)^4-(U24+273)^4)</f>
        <v>0</v>
      </c>
      <c r="AD24">
        <f>S24+AC24+AA24+AB24</f>
        <v>0</v>
      </c>
      <c r="AE24">
        <f>BL24*AS24*(BG24-BF24*(1000-AS24*BI24)/(1000-AS24*BH24))/(100*AZ24)</f>
        <v>0</v>
      </c>
      <c r="AF24">
        <f>1000*BL24*AS24*(BH24-BI24)/(100*AZ24*(1000-AS24*BH24))</f>
        <v>0</v>
      </c>
      <c r="AG24">
        <f>(AH24 - AI24 - BM24*1E3/(8.314*(BO24+273.15)) * AK24/BL24 * AJ24) * BL24/(100*AZ24) * (1000 - BI24)/1000</f>
        <v>0</v>
      </c>
      <c r="AH24">
        <v>2000.64438292182</v>
      </c>
      <c r="AI24">
        <v>1949.34090909091</v>
      </c>
      <c r="AJ24">
        <v>1.49143219214483</v>
      </c>
      <c r="AK24">
        <v>84.944649217579</v>
      </c>
      <c r="AL24">
        <f>(AN24 - AM24 + BM24*1E3/(8.314*(BO24+273.15)) * AP24/BL24 * AO24) * BL24/(100*AZ24) * 1000/(1000 - AN24)</f>
        <v>0</v>
      </c>
      <c r="AM24">
        <v>9.32849650271079</v>
      </c>
      <c r="AN24">
        <v>13.1950103030303</v>
      </c>
      <c r="AO24">
        <v>-0.0153269262335355</v>
      </c>
      <c r="AP24">
        <v>119.592859601587</v>
      </c>
      <c r="AQ24">
        <v>34</v>
      </c>
      <c r="AR24">
        <v>7</v>
      </c>
      <c r="AS24">
        <f>IF(AQ24*$H$13&gt;=AU24,1.0,(AU24/(AU24-AQ24*$H$13)))</f>
        <v>0</v>
      </c>
      <c r="AT24">
        <f>(AS24-1)*100</f>
        <v>0</v>
      </c>
      <c r="AU24">
        <f>MAX(0,($B$13+$C$13*BT24)/(1+$D$13*BT24)*BM24/(BO24+273)*$E$13)</f>
        <v>0</v>
      </c>
      <c r="AV24">
        <f>$B$11*BU24+$C$11*BV24+$D$11*CG24</f>
        <v>0</v>
      </c>
      <c r="AW24">
        <f>AV24*AX24</f>
        <v>0</v>
      </c>
      <c r="AX24">
        <f>($B$11*$D$9+$C$11*$D$9+$D$11*(CH24*$E$9+CI24*$G$9))/($B$11+$C$11+$D$11)</f>
        <v>0</v>
      </c>
      <c r="AY24">
        <f>($B$11*$K$9+$C$11*$K$9+$D$11*(CH24*$L$9+CI24*$N$9))/($B$11+$C$11+$D$11)</f>
        <v>0</v>
      </c>
      <c r="AZ24">
        <v>6</v>
      </c>
      <c r="BA24">
        <v>0.5</v>
      </c>
      <c r="BB24" t="s">
        <v>346</v>
      </c>
      <c r="BC24">
        <v>2</v>
      </c>
      <c r="BD24" t="b">
        <v>1</v>
      </c>
      <c r="BE24">
        <v>1737671044.6</v>
      </c>
      <c r="BF24">
        <v>1923.045</v>
      </c>
      <c r="BG24">
        <v>1982.51</v>
      </c>
      <c r="BH24">
        <v>13.20205</v>
      </c>
      <c r="BI24">
        <v>9.27173</v>
      </c>
      <c r="BJ24">
        <v>1898.62</v>
      </c>
      <c r="BK24">
        <v>13.1649</v>
      </c>
      <c r="BL24">
        <v>500.048</v>
      </c>
      <c r="BM24">
        <v>102.451</v>
      </c>
      <c r="BN24">
        <v>0.09998535</v>
      </c>
      <c r="BO24">
        <v>25.36185</v>
      </c>
      <c r="BP24">
        <v>25.56885</v>
      </c>
      <c r="BQ24">
        <v>999.9</v>
      </c>
      <c r="BR24">
        <v>0</v>
      </c>
      <c r="BS24">
        <v>0</v>
      </c>
      <c r="BT24">
        <v>9979.37</v>
      </c>
      <c r="BU24">
        <v>621.935</v>
      </c>
      <c r="BV24">
        <v>544.9945</v>
      </c>
      <c r="BW24">
        <v>-59.46225</v>
      </c>
      <c r="BX24">
        <v>1948.775</v>
      </c>
      <c r="BY24">
        <v>2001.065</v>
      </c>
      <c r="BZ24">
        <v>3.93034</v>
      </c>
      <c r="CA24">
        <v>1982.51</v>
      </c>
      <c r="CB24">
        <v>9.27173</v>
      </c>
      <c r="CC24">
        <v>1.35257</v>
      </c>
      <c r="CD24">
        <v>0.949901</v>
      </c>
      <c r="CE24">
        <v>11.39605</v>
      </c>
      <c r="CF24">
        <v>6.16978</v>
      </c>
      <c r="CG24">
        <v>1999.985</v>
      </c>
      <c r="CH24">
        <v>0.9000005</v>
      </c>
      <c r="CI24">
        <v>0.0999996</v>
      </c>
      <c r="CJ24">
        <v>26</v>
      </c>
      <c r="CK24">
        <v>42020.2</v>
      </c>
      <c r="CL24">
        <v>1737660447.1</v>
      </c>
      <c r="CM24" t="s">
        <v>347</v>
      </c>
      <c r="CN24">
        <v>1737660438.1</v>
      </c>
      <c r="CO24">
        <v>1737660447.1</v>
      </c>
      <c r="CP24">
        <v>5</v>
      </c>
      <c r="CQ24">
        <v>0.079</v>
      </c>
      <c r="CR24">
        <v>-0.018</v>
      </c>
      <c r="CS24">
        <v>1.481</v>
      </c>
      <c r="CT24">
        <v>0.035</v>
      </c>
      <c r="CU24">
        <v>198</v>
      </c>
      <c r="CV24">
        <v>13</v>
      </c>
      <c r="CW24">
        <v>0.16</v>
      </c>
      <c r="CX24">
        <v>0.02</v>
      </c>
      <c r="CY24">
        <v>-75.43313125</v>
      </c>
      <c r="CZ24">
        <v>173.151838235294</v>
      </c>
      <c r="DA24">
        <v>13.6694235517047</v>
      </c>
      <c r="DB24">
        <v>0</v>
      </c>
      <c r="DC24">
        <v>3.869343125</v>
      </c>
      <c r="DD24">
        <v>0.654994411764702</v>
      </c>
      <c r="DE24">
        <v>0.0546626016713839</v>
      </c>
      <c r="DF24">
        <v>0</v>
      </c>
      <c r="DG24">
        <v>0</v>
      </c>
      <c r="DH24">
        <v>2</v>
      </c>
      <c r="DI24" t="s">
        <v>356</v>
      </c>
      <c r="DJ24">
        <v>2.93591</v>
      </c>
      <c r="DK24">
        <v>2.70119</v>
      </c>
      <c r="DL24">
        <v>0.278745</v>
      </c>
      <c r="DM24">
        <v>0.28109</v>
      </c>
      <c r="DN24">
        <v>0.0777439</v>
      </c>
      <c r="DO24">
        <v>0.0596652</v>
      </c>
      <c r="DP24">
        <v>24273.9</v>
      </c>
      <c r="DQ24">
        <v>27012.2</v>
      </c>
      <c r="DR24">
        <v>29389.1</v>
      </c>
      <c r="DS24">
        <v>34581</v>
      </c>
      <c r="DT24">
        <v>34231.5</v>
      </c>
      <c r="DU24">
        <v>41143.4</v>
      </c>
      <c r="DV24">
        <v>40136.3</v>
      </c>
      <c r="DW24">
        <v>47418.7</v>
      </c>
      <c r="DX24">
        <v>1.90605</v>
      </c>
      <c r="DY24">
        <v>2.49672</v>
      </c>
      <c r="DZ24">
        <v>0.146404</v>
      </c>
      <c r="EA24">
        <v>0</v>
      </c>
      <c r="EB24">
        <v>23.1567</v>
      </c>
      <c r="EC24">
        <v>999.9</v>
      </c>
      <c r="ED24">
        <v>50.617</v>
      </c>
      <c r="EE24">
        <v>29.839</v>
      </c>
      <c r="EF24">
        <v>20.8559</v>
      </c>
      <c r="EG24">
        <v>61.3239</v>
      </c>
      <c r="EH24">
        <v>35.8173</v>
      </c>
      <c r="EI24">
        <v>2</v>
      </c>
      <c r="EJ24">
        <v>-0.182508</v>
      </c>
      <c r="EK24">
        <v>1.09139</v>
      </c>
      <c r="EL24">
        <v>20.2835</v>
      </c>
      <c r="EM24">
        <v>5.24904</v>
      </c>
      <c r="EN24">
        <v>11.9141</v>
      </c>
      <c r="EO24">
        <v>4.9896</v>
      </c>
      <c r="EP24">
        <v>3.2845</v>
      </c>
      <c r="EQ24">
        <v>9999</v>
      </c>
      <c r="ER24">
        <v>9999</v>
      </c>
      <c r="ES24">
        <v>999.9</v>
      </c>
      <c r="ET24">
        <v>9999</v>
      </c>
      <c r="EU24">
        <v>1.88396</v>
      </c>
      <c r="EV24">
        <v>1.88416</v>
      </c>
      <c r="EW24">
        <v>1.88492</v>
      </c>
      <c r="EX24">
        <v>1.8869</v>
      </c>
      <c r="EY24">
        <v>1.88343</v>
      </c>
      <c r="EZ24">
        <v>1.87668</v>
      </c>
      <c r="FA24">
        <v>1.88236</v>
      </c>
      <c r="FB24">
        <v>1.88783</v>
      </c>
      <c r="FC24">
        <v>5</v>
      </c>
      <c r="FD24">
        <v>0</v>
      </c>
      <c r="FE24">
        <v>0</v>
      </c>
      <c r="FF24">
        <v>0</v>
      </c>
      <c r="FG24" t="s">
        <v>349</v>
      </c>
      <c r="FH24" t="s">
        <v>350</v>
      </c>
      <c r="FI24" t="s">
        <v>351</v>
      </c>
      <c r="FJ24" t="s">
        <v>351</v>
      </c>
      <c r="FK24" t="s">
        <v>351</v>
      </c>
      <c r="FL24" t="s">
        <v>351</v>
      </c>
      <c r="FM24">
        <v>0</v>
      </c>
      <c r="FN24">
        <v>100</v>
      </c>
      <c r="FO24">
        <v>100</v>
      </c>
      <c r="FP24">
        <v>24.43</v>
      </c>
      <c r="FQ24">
        <v>0.0368</v>
      </c>
      <c r="FR24">
        <v>24.427558149328</v>
      </c>
      <c r="FS24">
        <v>0</v>
      </c>
      <c r="FT24">
        <v>0</v>
      </c>
      <c r="FU24">
        <v>0</v>
      </c>
      <c r="FV24">
        <v>-0.038347563020085</v>
      </c>
      <c r="FW24">
        <v>-0.00368478344840185</v>
      </c>
      <c r="FX24">
        <v>0.000835360453237859</v>
      </c>
      <c r="FY24">
        <v>-9.0991182514875e-06</v>
      </c>
      <c r="FZ24">
        <v>4</v>
      </c>
      <c r="GA24">
        <v>1658</v>
      </c>
      <c r="GB24">
        <v>1</v>
      </c>
      <c r="GC24">
        <v>17</v>
      </c>
      <c r="GD24">
        <v>176.8</v>
      </c>
      <c r="GE24">
        <v>176.7</v>
      </c>
      <c r="GF24">
        <v>4.17725</v>
      </c>
      <c r="GG24">
        <v>0.0012207</v>
      </c>
      <c r="GH24">
        <v>1.90063</v>
      </c>
      <c r="GI24">
        <v>2.49512</v>
      </c>
      <c r="GJ24">
        <v>1.90063</v>
      </c>
      <c r="GK24">
        <v>2.32666</v>
      </c>
      <c r="GL24">
        <v>33.693</v>
      </c>
      <c r="GM24">
        <v>15.3841</v>
      </c>
      <c r="GN24">
        <v>19</v>
      </c>
      <c r="GO24">
        <v>420.142</v>
      </c>
      <c r="GP24">
        <v>899.644</v>
      </c>
      <c r="GQ24">
        <v>25.0273</v>
      </c>
      <c r="GR24">
        <v>25.2458</v>
      </c>
      <c r="GS24">
        <v>30.0003</v>
      </c>
      <c r="GT24">
        <v>25.524</v>
      </c>
      <c r="GU24">
        <v>25.5453</v>
      </c>
      <c r="GV24">
        <v>100</v>
      </c>
      <c r="GW24">
        <v>52.6612</v>
      </c>
      <c r="GX24">
        <v>100</v>
      </c>
      <c r="GY24">
        <v>24.6753</v>
      </c>
      <c r="GZ24">
        <v>2000</v>
      </c>
      <c r="HA24">
        <v>9.1133</v>
      </c>
      <c r="HB24">
        <v>101.576</v>
      </c>
      <c r="HC24">
        <v>101.99</v>
      </c>
    </row>
    <row r="25" spans="1:211">
      <c r="A25">
        <v>9</v>
      </c>
      <c r="B25">
        <v>1737671109.1</v>
      </c>
      <c r="C25">
        <v>1182</v>
      </c>
      <c r="D25" t="s">
        <v>367</v>
      </c>
      <c r="E25" t="s">
        <v>368</v>
      </c>
      <c r="F25">
        <v>2</v>
      </c>
      <c r="G25">
        <v>1737671107.6</v>
      </c>
      <c r="H25">
        <f>(I25)/1000</f>
        <v>0</v>
      </c>
      <c r="I25">
        <f>IF(BD25, AL25, AF25)</f>
        <v>0</v>
      </c>
      <c r="J25">
        <f>IF(BD25, AG25, AE25)</f>
        <v>0</v>
      </c>
      <c r="K25">
        <f>BF25 - IF(AS25&gt;1, J25*AZ25*100.0/(AU25), 0)</f>
        <v>0</v>
      </c>
      <c r="L25">
        <f>((R25-H25/2)*K25-J25)/(R25+H25/2)</f>
        <v>0</v>
      </c>
      <c r="M25">
        <f>L25*(BM25+BN25)/1000.0</f>
        <v>0</v>
      </c>
      <c r="N25">
        <f>(BF25 - IF(AS25&gt;1, J25*AZ25*100.0/(AU25), 0))*(BM25+BN25)/1000.0</f>
        <v>0</v>
      </c>
      <c r="O25">
        <f>2.0/((1/Q25-1/P25)+SIGN(Q25)*SQRT((1/Q25-1/P25)*(1/Q25-1/P25) + 4*BA25/((BA25+1)*(BA25+1))*(2*1/Q25*1/P25-1/P25*1/P25)))</f>
        <v>0</v>
      </c>
      <c r="P25">
        <f>IF(LEFT(BB25,1)&lt;&gt;"0",IF(LEFT(BB25,1)="1",3.0,BC25),$D$5+$E$5*(BT25*BM25/($K$5*1000))+$F$5*(BT25*BM25/($K$5*1000))*MAX(MIN(AZ25,$J$5),$I$5)*MAX(MIN(AZ25,$J$5),$I$5)+$G$5*MAX(MIN(AZ25,$J$5),$I$5)*(BT25*BM25/($K$5*1000))+$H$5*(BT25*BM25/($K$5*1000))*(BT25*BM25/($K$5*1000)))</f>
        <v>0</v>
      </c>
      <c r="Q25">
        <f>H25*(1000-(1000*0.61365*exp(17.502*U25/(240.97+U25))/(BM25+BN25)+BH25)/2)/(1000*0.61365*exp(17.502*U25/(240.97+U25))/(BM25+BN25)-BH25)</f>
        <v>0</v>
      </c>
      <c r="R25">
        <f>1/((BA25+1)/(O25/1.6)+1/(P25/1.37)) + BA25/((BA25+1)/(O25/1.6) + BA25/(P25/1.37))</f>
        <v>0</v>
      </c>
      <c r="S25">
        <f>(AV25*AY25)</f>
        <v>0</v>
      </c>
      <c r="T25">
        <f>(BO25+(S25+2*0.95*5.67E-8*(((BO25+$B$7)+273)^4-(BO25+273)^4)-44100*H25)/(1.84*29.3*P25+8*0.95*5.67E-8*(BO25+273)^3))</f>
        <v>0</v>
      </c>
      <c r="U25">
        <f>($C$7*BP25+$D$7*BQ25+$E$7*T25)</f>
        <v>0</v>
      </c>
      <c r="V25">
        <f>0.61365*exp(17.502*U25/(240.97+U25))</f>
        <v>0</v>
      </c>
      <c r="W25">
        <f>(X25/Y25*100)</f>
        <v>0</v>
      </c>
      <c r="X25">
        <f>BH25*(BM25+BN25)/1000</f>
        <v>0</v>
      </c>
      <c r="Y25">
        <f>0.61365*exp(17.502*BO25/(240.97+BO25))</f>
        <v>0</v>
      </c>
      <c r="Z25">
        <f>(V25-BH25*(BM25+BN25)/1000)</f>
        <v>0</v>
      </c>
      <c r="AA25">
        <f>(-H25*44100)</f>
        <v>0</v>
      </c>
      <c r="AB25">
        <f>2*29.3*P25*0.92*(BO25-U25)</f>
        <v>0</v>
      </c>
      <c r="AC25">
        <f>2*0.95*5.67E-8*(((BO25+$B$7)+273)^4-(U25+273)^4)</f>
        <v>0</v>
      </c>
      <c r="AD25">
        <f>S25+AC25+AA25+AB25</f>
        <v>0</v>
      </c>
      <c r="AE25">
        <f>BL25*AS25*(BG25-BF25*(1000-AS25*BI25)/(1000-AS25*BH25))/(100*AZ25)</f>
        <v>0</v>
      </c>
      <c r="AF25">
        <f>1000*BL25*AS25*(BH25-BI25)/(100*AZ25*(1000-AS25*BH25))</f>
        <v>0</v>
      </c>
      <c r="AG25">
        <f>(AH25 - AI25 - BM25*1E3/(8.314*(BO25+273.15)) * AK25/BL25 * AJ25) * BL25/(100*AZ25) * (1000 - BI25)/1000</f>
        <v>0</v>
      </c>
      <c r="AH25">
        <v>2013.31974703504</v>
      </c>
      <c r="AI25">
        <v>1976.86654545455</v>
      </c>
      <c r="AJ25">
        <v>0.681513659638538</v>
      </c>
      <c r="AK25">
        <v>84.9599339001362</v>
      </c>
      <c r="AL25">
        <f>(AN25 - AM25 + BM25*1E3/(8.314*(BO25+273.15)) * AP25/BL25 * AO25) * BL25/(100*AZ25) * 1000/(1000 - AN25)</f>
        <v>0</v>
      </c>
      <c r="AM25">
        <v>11.1245396477932</v>
      </c>
      <c r="AN25">
        <v>12.5162618181818</v>
      </c>
      <c r="AO25">
        <v>0.0247491096940087</v>
      </c>
      <c r="AP25">
        <v>119.419562172418</v>
      </c>
      <c r="AQ25">
        <v>255</v>
      </c>
      <c r="AR25">
        <v>51</v>
      </c>
      <c r="AS25">
        <f>IF(AQ25*$H$13&gt;=AU25,1.0,(AU25/(AU25-AQ25*$H$13)))</f>
        <v>0</v>
      </c>
      <c r="AT25">
        <f>(AS25-1)*100</f>
        <v>0</v>
      </c>
      <c r="AU25">
        <f>MAX(0,($B$13+$C$13*BT25)/(1+$D$13*BT25)*BM25/(BO25+273)*$E$13)</f>
        <v>0</v>
      </c>
      <c r="AV25">
        <f>$B$11*BU25+$C$11*BV25+$D$11*CG25</f>
        <v>0</v>
      </c>
      <c r="AW25">
        <f>AV25*AX25</f>
        <v>0</v>
      </c>
      <c r="AX25">
        <f>($B$11*$D$9+$C$11*$D$9+$D$11*(CH25*$E$9+CI25*$G$9))/($B$11+$C$11+$D$11)</f>
        <v>0</v>
      </c>
      <c r="AY25">
        <f>($B$11*$K$9+$C$11*$K$9+$D$11*(CH25*$L$9+CI25*$N$9))/($B$11+$C$11+$D$11)</f>
        <v>0</v>
      </c>
      <c r="AZ25">
        <v>6</v>
      </c>
      <c r="BA25">
        <v>0.5</v>
      </c>
      <c r="BB25" t="s">
        <v>346</v>
      </c>
      <c r="BC25">
        <v>2</v>
      </c>
      <c r="BD25" t="b">
        <v>1</v>
      </c>
      <c r="BE25">
        <v>1737671107.6</v>
      </c>
      <c r="BF25">
        <v>1951.92</v>
      </c>
      <c r="BG25">
        <v>1991.41</v>
      </c>
      <c r="BH25">
        <v>12.50665</v>
      </c>
      <c r="BI25">
        <v>11.10765</v>
      </c>
      <c r="BJ25">
        <v>1927.5</v>
      </c>
      <c r="BK25">
        <v>12.47855</v>
      </c>
      <c r="BL25">
        <v>499.9795</v>
      </c>
      <c r="BM25">
        <v>102.454</v>
      </c>
      <c r="BN25">
        <v>0.1000214</v>
      </c>
      <c r="BO25">
        <v>25.2304</v>
      </c>
      <c r="BP25">
        <v>25.5913</v>
      </c>
      <c r="BQ25">
        <v>999.9</v>
      </c>
      <c r="BR25">
        <v>0</v>
      </c>
      <c r="BS25">
        <v>0</v>
      </c>
      <c r="BT25">
        <v>9984.375</v>
      </c>
      <c r="BU25">
        <v>637.6125</v>
      </c>
      <c r="BV25">
        <v>788.7135</v>
      </c>
      <c r="BW25">
        <v>-39.48505</v>
      </c>
      <c r="BX25">
        <v>1976.645</v>
      </c>
      <c r="BY25">
        <v>2013.775</v>
      </c>
      <c r="BZ25">
        <v>1.399</v>
      </c>
      <c r="CA25">
        <v>1991.41</v>
      </c>
      <c r="CB25">
        <v>11.10765</v>
      </c>
      <c r="CC25">
        <v>1.28136</v>
      </c>
      <c r="CD25">
        <v>1.138025</v>
      </c>
      <c r="CE25">
        <v>10.5819</v>
      </c>
      <c r="CF25">
        <v>8.81457</v>
      </c>
      <c r="CG25">
        <v>1999.975</v>
      </c>
      <c r="CH25">
        <v>0.9000005</v>
      </c>
      <c r="CI25">
        <v>0.0999995</v>
      </c>
      <c r="CJ25">
        <v>26</v>
      </c>
      <c r="CK25">
        <v>42020</v>
      </c>
      <c r="CL25">
        <v>1737660447.1</v>
      </c>
      <c r="CM25" t="s">
        <v>347</v>
      </c>
      <c r="CN25">
        <v>1737660438.1</v>
      </c>
      <c r="CO25">
        <v>1737660447.1</v>
      </c>
      <c r="CP25">
        <v>5</v>
      </c>
      <c r="CQ25">
        <v>0.079</v>
      </c>
      <c r="CR25">
        <v>-0.018</v>
      </c>
      <c r="CS25">
        <v>1.481</v>
      </c>
      <c r="CT25">
        <v>0.035</v>
      </c>
      <c r="CU25">
        <v>198</v>
      </c>
      <c r="CV25">
        <v>13</v>
      </c>
      <c r="CW25">
        <v>0.16</v>
      </c>
      <c r="CX25">
        <v>0.02</v>
      </c>
      <c r="CY25">
        <v>-45.9832933333333</v>
      </c>
      <c r="CZ25">
        <v>80.5941214285714</v>
      </c>
      <c r="DA25">
        <v>6.05607622260119</v>
      </c>
      <c r="DB25">
        <v>0</v>
      </c>
      <c r="DC25">
        <v>1.18015126666667</v>
      </c>
      <c r="DD25">
        <v>2.15320414285714</v>
      </c>
      <c r="DE25">
        <v>0.155300001587665</v>
      </c>
      <c r="DF25">
        <v>0</v>
      </c>
      <c r="DG25">
        <v>0</v>
      </c>
      <c r="DH25">
        <v>2</v>
      </c>
      <c r="DI25" t="s">
        <v>356</v>
      </c>
      <c r="DJ25">
        <v>2.93565</v>
      </c>
      <c r="DK25">
        <v>2.70159</v>
      </c>
      <c r="DL25">
        <v>0.281028</v>
      </c>
      <c r="DM25">
        <v>0.281907</v>
      </c>
      <c r="DN25">
        <v>0.0749204</v>
      </c>
      <c r="DO25">
        <v>0.068504</v>
      </c>
      <c r="DP25">
        <v>24195.8</v>
      </c>
      <c r="DQ25">
        <v>26982.1</v>
      </c>
      <c r="DR25">
        <v>29387.1</v>
      </c>
      <c r="DS25">
        <v>34581</v>
      </c>
      <c r="DT25">
        <v>34335.2</v>
      </c>
      <c r="DU25">
        <v>40752.2</v>
      </c>
      <c r="DV25">
        <v>40133.3</v>
      </c>
      <c r="DW25">
        <v>47418.7</v>
      </c>
      <c r="DX25">
        <v>1.38873</v>
      </c>
      <c r="DY25">
        <v>2.49958</v>
      </c>
      <c r="DZ25">
        <v>0.11839</v>
      </c>
      <c r="EA25">
        <v>0</v>
      </c>
      <c r="EB25">
        <v>23.6283</v>
      </c>
      <c r="EC25">
        <v>999.9</v>
      </c>
      <c r="ED25">
        <v>50.446</v>
      </c>
      <c r="EE25">
        <v>29.789</v>
      </c>
      <c r="EF25">
        <v>20.725</v>
      </c>
      <c r="EG25">
        <v>61.5039</v>
      </c>
      <c r="EH25">
        <v>36.0016</v>
      </c>
      <c r="EI25">
        <v>2</v>
      </c>
      <c r="EJ25">
        <v>-0.181197</v>
      </c>
      <c r="EK25">
        <v>2.56269</v>
      </c>
      <c r="EL25">
        <v>20.2621</v>
      </c>
      <c r="EM25">
        <v>5.24949</v>
      </c>
      <c r="EN25">
        <v>11.9141</v>
      </c>
      <c r="EO25">
        <v>4.98955</v>
      </c>
      <c r="EP25">
        <v>3.28458</v>
      </c>
      <c r="EQ25">
        <v>9999</v>
      </c>
      <c r="ER25">
        <v>9999</v>
      </c>
      <c r="ES25">
        <v>999.9</v>
      </c>
      <c r="ET25">
        <v>9999</v>
      </c>
      <c r="EU25">
        <v>1.88395</v>
      </c>
      <c r="EV25">
        <v>1.88415</v>
      </c>
      <c r="EW25">
        <v>1.88492</v>
      </c>
      <c r="EX25">
        <v>1.88692</v>
      </c>
      <c r="EY25">
        <v>1.88347</v>
      </c>
      <c r="EZ25">
        <v>1.87668</v>
      </c>
      <c r="FA25">
        <v>1.88234</v>
      </c>
      <c r="FB25">
        <v>1.88783</v>
      </c>
      <c r="FC25">
        <v>5</v>
      </c>
      <c r="FD25">
        <v>0</v>
      </c>
      <c r="FE25">
        <v>0</v>
      </c>
      <c r="FF25">
        <v>0</v>
      </c>
      <c r="FG25" t="s">
        <v>349</v>
      </c>
      <c r="FH25" t="s">
        <v>350</v>
      </c>
      <c r="FI25" t="s">
        <v>351</v>
      </c>
      <c r="FJ25" t="s">
        <v>351</v>
      </c>
      <c r="FK25" t="s">
        <v>351</v>
      </c>
      <c r="FL25" t="s">
        <v>351</v>
      </c>
      <c r="FM25">
        <v>0</v>
      </c>
      <c r="FN25">
        <v>100</v>
      </c>
      <c r="FO25">
        <v>100</v>
      </c>
      <c r="FP25">
        <v>24.43</v>
      </c>
      <c r="FQ25">
        <v>0.0284</v>
      </c>
      <c r="FR25">
        <v>24.427558149328</v>
      </c>
      <c r="FS25">
        <v>0</v>
      </c>
      <c r="FT25">
        <v>0</v>
      </c>
      <c r="FU25">
        <v>0</v>
      </c>
      <c r="FV25">
        <v>-0.038347563020085</v>
      </c>
      <c r="FW25">
        <v>-0.00368478344840185</v>
      </c>
      <c r="FX25">
        <v>0.000835360453237859</v>
      </c>
      <c r="FY25">
        <v>-9.0991182514875e-06</v>
      </c>
      <c r="FZ25">
        <v>4</v>
      </c>
      <c r="GA25">
        <v>1658</v>
      </c>
      <c r="GB25">
        <v>1</v>
      </c>
      <c r="GC25">
        <v>17</v>
      </c>
      <c r="GD25">
        <v>177.8</v>
      </c>
      <c r="GE25">
        <v>177.7</v>
      </c>
      <c r="GF25">
        <v>4.19678</v>
      </c>
      <c r="GG25">
        <v>0.0012207</v>
      </c>
      <c r="GH25">
        <v>1.90063</v>
      </c>
      <c r="GI25">
        <v>2.49512</v>
      </c>
      <c r="GJ25">
        <v>1.90063</v>
      </c>
      <c r="GK25">
        <v>2.36572</v>
      </c>
      <c r="GL25">
        <v>33.4008</v>
      </c>
      <c r="GM25">
        <v>15.3316</v>
      </c>
      <c r="GN25">
        <v>19</v>
      </c>
      <c r="GO25">
        <v>205.416</v>
      </c>
      <c r="GP25">
        <v>901.97</v>
      </c>
      <c r="GQ25">
        <v>22.6374</v>
      </c>
      <c r="GR25">
        <v>25.223</v>
      </c>
      <c r="GS25">
        <v>29.9994</v>
      </c>
      <c r="GT25">
        <v>25.4986</v>
      </c>
      <c r="GU25">
        <v>25.5074</v>
      </c>
      <c r="GV25">
        <v>100</v>
      </c>
      <c r="GW25">
        <v>45.0949</v>
      </c>
      <c r="GX25">
        <v>100</v>
      </c>
      <c r="GY25">
        <v>22.5689</v>
      </c>
      <c r="GZ25">
        <v>2000</v>
      </c>
      <c r="HA25">
        <v>10.8992</v>
      </c>
      <c r="HB25">
        <v>101.568</v>
      </c>
      <c r="HC25">
        <v>101.989</v>
      </c>
    </row>
    <row r="26" spans="1:211">
      <c r="A26">
        <v>10</v>
      </c>
      <c r="B26">
        <v>1737671168</v>
      </c>
      <c r="C26">
        <v>1240.90000009537</v>
      </c>
      <c r="D26" t="s">
        <v>369</v>
      </c>
      <c r="E26" t="s">
        <v>370</v>
      </c>
      <c r="F26">
        <v>2</v>
      </c>
      <c r="G26">
        <v>1737671166</v>
      </c>
      <c r="H26">
        <f>(I26)/1000</f>
        <v>0</v>
      </c>
      <c r="I26">
        <f>IF(BD26, AL26, AF26)</f>
        <v>0</v>
      </c>
      <c r="J26">
        <f>IF(BD26, AG26, AE26)</f>
        <v>0</v>
      </c>
      <c r="K26">
        <f>BF26 - IF(AS26&gt;1, J26*AZ26*100.0/(AU26), 0)</f>
        <v>0</v>
      </c>
      <c r="L26">
        <f>((R26-H26/2)*K26-J26)/(R26+H26/2)</f>
        <v>0</v>
      </c>
      <c r="M26">
        <f>L26*(BM26+BN26)/1000.0</f>
        <v>0</v>
      </c>
      <c r="N26">
        <f>(BF26 - IF(AS26&gt;1, J26*AZ26*100.0/(AU26), 0))*(BM26+BN26)/1000.0</f>
        <v>0</v>
      </c>
      <c r="O26">
        <f>2.0/((1/Q26-1/P26)+SIGN(Q26)*SQRT((1/Q26-1/P26)*(1/Q26-1/P26) + 4*BA26/((BA26+1)*(BA26+1))*(2*1/Q26*1/P26-1/P26*1/P26)))</f>
        <v>0</v>
      </c>
      <c r="P26">
        <f>IF(LEFT(BB26,1)&lt;&gt;"0",IF(LEFT(BB26,1)="1",3.0,BC26),$D$5+$E$5*(BT26*BM26/($K$5*1000))+$F$5*(BT26*BM26/($K$5*1000))*MAX(MIN(AZ26,$J$5),$I$5)*MAX(MIN(AZ26,$J$5),$I$5)+$G$5*MAX(MIN(AZ26,$J$5),$I$5)*(BT26*BM26/($K$5*1000))+$H$5*(BT26*BM26/($K$5*1000))*(BT26*BM26/($K$5*1000)))</f>
        <v>0</v>
      </c>
      <c r="Q26">
        <f>H26*(1000-(1000*0.61365*exp(17.502*U26/(240.97+U26))/(BM26+BN26)+BH26)/2)/(1000*0.61365*exp(17.502*U26/(240.97+U26))/(BM26+BN26)-BH26)</f>
        <v>0</v>
      </c>
      <c r="R26">
        <f>1/((BA26+1)/(O26/1.6)+1/(P26/1.37)) + BA26/((BA26+1)/(O26/1.6) + BA26/(P26/1.37))</f>
        <v>0</v>
      </c>
      <c r="S26">
        <f>(AV26*AY26)</f>
        <v>0</v>
      </c>
      <c r="T26">
        <f>(BO26+(S26+2*0.95*5.67E-8*(((BO26+$B$7)+273)^4-(BO26+273)^4)-44100*H26)/(1.84*29.3*P26+8*0.95*5.67E-8*(BO26+273)^3))</f>
        <v>0</v>
      </c>
      <c r="U26">
        <f>($C$7*BP26+$D$7*BQ26+$E$7*T26)</f>
        <v>0</v>
      </c>
      <c r="V26">
        <f>0.61365*exp(17.502*U26/(240.97+U26))</f>
        <v>0</v>
      </c>
      <c r="W26">
        <f>(X26/Y26*100)</f>
        <v>0</v>
      </c>
      <c r="X26">
        <f>BH26*(BM26+BN26)/1000</f>
        <v>0</v>
      </c>
      <c r="Y26">
        <f>0.61365*exp(17.502*BO26/(240.97+BO26))</f>
        <v>0</v>
      </c>
      <c r="Z26">
        <f>(V26-BH26*(BM26+BN26)/1000)</f>
        <v>0</v>
      </c>
      <c r="AA26">
        <f>(-H26*44100)</f>
        <v>0</v>
      </c>
      <c r="AB26">
        <f>2*29.3*P26*0.92*(BO26-U26)</f>
        <v>0</v>
      </c>
      <c r="AC26">
        <f>2*0.95*5.67E-8*(((BO26+$B$7)+273)^4-(U26+273)^4)</f>
        <v>0</v>
      </c>
      <c r="AD26">
        <f>S26+AC26+AA26+AB26</f>
        <v>0</v>
      </c>
      <c r="AE26">
        <f>BL26*AS26*(BG26-BF26*(1000-AS26*BI26)/(1000-AS26*BH26))/(100*AZ26)</f>
        <v>0</v>
      </c>
      <c r="AF26">
        <f>1000*BL26*AS26*(BH26-BI26)/(100*AZ26*(1000-AS26*BH26))</f>
        <v>0</v>
      </c>
      <c r="AG26">
        <f>(AH26 - AI26 - BM26*1E3/(8.314*(BO26+273.15)) * AK26/BL26 * AJ26) * BL26/(100*AZ26) * (1000 - BI26)/1000</f>
        <v>0</v>
      </c>
      <c r="AH26">
        <v>2017.08145333967</v>
      </c>
      <c r="AI26">
        <v>1978.65351515152</v>
      </c>
      <c r="AJ26">
        <v>1.49508208272821</v>
      </c>
      <c r="AK26">
        <v>84.9253244033984</v>
      </c>
      <c r="AL26">
        <f>(AN26 - AM26 + BM26*1E3/(8.314*(BO26+273.15)) * AP26/BL26 * AO26) * BL26/(100*AZ26) * 1000/(1000 - AN26)</f>
        <v>0</v>
      </c>
      <c r="AM26">
        <v>11.3356909204221</v>
      </c>
      <c r="AN26">
        <v>12.6185545454545</v>
      </c>
      <c r="AO26">
        <v>0.0101299269585395</v>
      </c>
      <c r="AP26">
        <v>120.316895525431</v>
      </c>
      <c r="AQ26">
        <v>0</v>
      </c>
      <c r="AR26">
        <v>0</v>
      </c>
      <c r="AS26">
        <f>IF(AQ26*$H$13&gt;=AU26,1.0,(AU26/(AU26-AQ26*$H$13)))</f>
        <v>0</v>
      </c>
      <c r="AT26">
        <f>(AS26-1)*100</f>
        <v>0</v>
      </c>
      <c r="AU26">
        <f>MAX(0,($B$13+$C$13*BT26)/(1+$D$13*BT26)*BM26/(BO26+273)*$E$13)</f>
        <v>0</v>
      </c>
      <c r="AV26">
        <f>$B$11*BU26+$C$11*BV26+$D$11*CG26</f>
        <v>0</v>
      </c>
      <c r="AW26">
        <f>AV26*AX26</f>
        <v>0</v>
      </c>
      <c r="AX26">
        <f>($B$11*$D$9+$C$11*$D$9+$D$11*(CH26*$E$9+CI26*$G$9))/($B$11+$C$11+$D$11)</f>
        <v>0</v>
      </c>
      <c r="AY26">
        <f>($B$11*$K$9+$C$11*$K$9+$D$11*(CH26*$L$9+CI26*$N$9))/($B$11+$C$11+$D$11)</f>
        <v>0</v>
      </c>
      <c r="AZ26">
        <v>6</v>
      </c>
      <c r="BA26">
        <v>0.5</v>
      </c>
      <c r="BB26" t="s">
        <v>346</v>
      </c>
      <c r="BC26">
        <v>2</v>
      </c>
      <c r="BD26" t="b">
        <v>1</v>
      </c>
      <c r="BE26">
        <v>1737671166</v>
      </c>
      <c r="BF26">
        <v>1952.46333333333</v>
      </c>
      <c r="BG26">
        <v>1994.25333333333</v>
      </c>
      <c r="BH26">
        <v>12.6099</v>
      </c>
      <c r="BI26">
        <v>11.3242666666667</v>
      </c>
      <c r="BJ26">
        <v>1928.03666666667</v>
      </c>
      <c r="BK26">
        <v>12.5805</v>
      </c>
      <c r="BL26">
        <v>499.998666666667</v>
      </c>
      <c r="BM26">
        <v>102.452666666667</v>
      </c>
      <c r="BN26">
        <v>0.100244666666667</v>
      </c>
      <c r="BO26">
        <v>25.1381333333333</v>
      </c>
      <c r="BP26">
        <v>25.3386</v>
      </c>
      <c r="BQ26">
        <v>999.9</v>
      </c>
      <c r="BR26">
        <v>0</v>
      </c>
      <c r="BS26">
        <v>0</v>
      </c>
      <c r="BT26">
        <v>9994.59</v>
      </c>
      <c r="BU26">
        <v>635.873</v>
      </c>
      <c r="BV26">
        <v>589.415666666667</v>
      </c>
      <c r="BW26">
        <v>-41.7846666666667</v>
      </c>
      <c r="BX26">
        <v>1977.4</v>
      </c>
      <c r="BY26">
        <v>2017.09333333333</v>
      </c>
      <c r="BZ26">
        <v>1.28565666666667</v>
      </c>
      <c r="CA26">
        <v>1994.25333333333</v>
      </c>
      <c r="CB26">
        <v>11.3242666666667</v>
      </c>
      <c r="CC26">
        <v>1.29191333333333</v>
      </c>
      <c r="CD26">
        <v>1.1602</v>
      </c>
      <c r="CE26">
        <v>10.7051333333333</v>
      </c>
      <c r="CF26">
        <v>9.10039333333333</v>
      </c>
      <c r="CG26">
        <v>1999.98</v>
      </c>
      <c r="CH26">
        <v>0.900000666666667</v>
      </c>
      <c r="CI26">
        <v>0.0999991333333333</v>
      </c>
      <c r="CJ26">
        <v>26</v>
      </c>
      <c r="CK26">
        <v>42020.0666666667</v>
      </c>
      <c r="CL26">
        <v>1737660447.1</v>
      </c>
      <c r="CM26" t="s">
        <v>347</v>
      </c>
      <c r="CN26">
        <v>1737660438.1</v>
      </c>
      <c r="CO26">
        <v>1737660447.1</v>
      </c>
      <c r="CP26">
        <v>5</v>
      </c>
      <c r="CQ26">
        <v>0.079</v>
      </c>
      <c r="CR26">
        <v>-0.018</v>
      </c>
      <c r="CS26">
        <v>1.481</v>
      </c>
      <c r="CT26">
        <v>0.035</v>
      </c>
      <c r="CU26">
        <v>198</v>
      </c>
      <c r="CV26">
        <v>13</v>
      </c>
      <c r="CW26">
        <v>0.16</v>
      </c>
      <c r="CX26">
        <v>0.02</v>
      </c>
      <c r="CY26">
        <v>-61.62553125</v>
      </c>
      <c r="CZ26">
        <v>204.506655882353</v>
      </c>
      <c r="DA26">
        <v>16.08971673021</v>
      </c>
      <c r="DB26">
        <v>0</v>
      </c>
      <c r="DC26">
        <v>1.170644375</v>
      </c>
      <c r="DD26">
        <v>1.01886088235294</v>
      </c>
      <c r="DE26">
        <v>0.079135444252935</v>
      </c>
      <c r="DF26">
        <v>0</v>
      </c>
      <c r="DG26">
        <v>0</v>
      </c>
      <c r="DH26">
        <v>2</v>
      </c>
      <c r="DI26" t="s">
        <v>356</v>
      </c>
      <c r="DJ26">
        <v>2.93552</v>
      </c>
      <c r="DK26">
        <v>2.70165</v>
      </c>
      <c r="DL26">
        <v>0.281224</v>
      </c>
      <c r="DM26">
        <v>0.282127</v>
      </c>
      <c r="DN26">
        <v>0.075342</v>
      </c>
      <c r="DO26">
        <v>0.0695112</v>
      </c>
      <c r="DP26">
        <v>24189.5</v>
      </c>
      <c r="DQ26">
        <v>26974.6</v>
      </c>
      <c r="DR26">
        <v>29387.4</v>
      </c>
      <c r="DS26">
        <v>34581.9</v>
      </c>
      <c r="DT26">
        <v>34320.2</v>
      </c>
      <c r="DU26">
        <v>40708.6</v>
      </c>
      <c r="DV26">
        <v>40134.3</v>
      </c>
      <c r="DW26">
        <v>47419.9</v>
      </c>
      <c r="DX26">
        <v>1.98975</v>
      </c>
      <c r="DY26">
        <v>2.5012</v>
      </c>
      <c r="DZ26">
        <v>0.0903755</v>
      </c>
      <c r="EA26">
        <v>0</v>
      </c>
      <c r="EB26">
        <v>23.8479</v>
      </c>
      <c r="EC26">
        <v>999.9</v>
      </c>
      <c r="ED26">
        <v>50.47</v>
      </c>
      <c r="EE26">
        <v>29.719</v>
      </c>
      <c r="EF26">
        <v>20.652</v>
      </c>
      <c r="EG26">
        <v>61.4239</v>
      </c>
      <c r="EH26">
        <v>35.4888</v>
      </c>
      <c r="EI26">
        <v>2</v>
      </c>
      <c r="EJ26">
        <v>-0.186197</v>
      </c>
      <c r="EK26">
        <v>1.06806</v>
      </c>
      <c r="EL26">
        <v>20.2852</v>
      </c>
      <c r="EM26">
        <v>5.24769</v>
      </c>
      <c r="EN26">
        <v>11.9141</v>
      </c>
      <c r="EO26">
        <v>4.98965</v>
      </c>
      <c r="EP26">
        <v>3.28445</v>
      </c>
      <c r="EQ26">
        <v>9999</v>
      </c>
      <c r="ER26">
        <v>9999</v>
      </c>
      <c r="ES26">
        <v>999.9</v>
      </c>
      <c r="ET26">
        <v>9999</v>
      </c>
      <c r="EU26">
        <v>1.88397</v>
      </c>
      <c r="EV26">
        <v>1.88416</v>
      </c>
      <c r="EW26">
        <v>1.88492</v>
      </c>
      <c r="EX26">
        <v>1.88696</v>
      </c>
      <c r="EY26">
        <v>1.88349</v>
      </c>
      <c r="EZ26">
        <v>1.87668</v>
      </c>
      <c r="FA26">
        <v>1.8824</v>
      </c>
      <c r="FB26">
        <v>1.88783</v>
      </c>
      <c r="FC26">
        <v>5</v>
      </c>
      <c r="FD26">
        <v>0</v>
      </c>
      <c r="FE26">
        <v>0</v>
      </c>
      <c r="FF26">
        <v>0</v>
      </c>
      <c r="FG26" t="s">
        <v>349</v>
      </c>
      <c r="FH26" t="s">
        <v>350</v>
      </c>
      <c r="FI26" t="s">
        <v>351</v>
      </c>
      <c r="FJ26" t="s">
        <v>351</v>
      </c>
      <c r="FK26" t="s">
        <v>351</v>
      </c>
      <c r="FL26" t="s">
        <v>351</v>
      </c>
      <c r="FM26">
        <v>0</v>
      </c>
      <c r="FN26">
        <v>100</v>
      </c>
      <c r="FO26">
        <v>100</v>
      </c>
      <c r="FP26">
        <v>24.43</v>
      </c>
      <c r="FQ26">
        <v>0.0296</v>
      </c>
      <c r="FR26">
        <v>24.427558149328</v>
      </c>
      <c r="FS26">
        <v>0</v>
      </c>
      <c r="FT26">
        <v>0</v>
      </c>
      <c r="FU26">
        <v>0</v>
      </c>
      <c r="FV26">
        <v>-0.038347563020085</v>
      </c>
      <c r="FW26">
        <v>-0.00368478344840185</v>
      </c>
      <c r="FX26">
        <v>0.000835360453237859</v>
      </c>
      <c r="FY26">
        <v>-9.0991182514875e-06</v>
      </c>
      <c r="FZ26">
        <v>4</v>
      </c>
      <c r="GA26">
        <v>1658</v>
      </c>
      <c r="GB26">
        <v>1</v>
      </c>
      <c r="GC26">
        <v>17</v>
      </c>
      <c r="GD26">
        <v>178.8</v>
      </c>
      <c r="GE26">
        <v>178.7</v>
      </c>
      <c r="GF26">
        <v>4.20288</v>
      </c>
      <c r="GG26">
        <v>0.0012207</v>
      </c>
      <c r="GH26">
        <v>1.90063</v>
      </c>
      <c r="GI26">
        <v>2.49512</v>
      </c>
      <c r="GJ26">
        <v>1.90063</v>
      </c>
      <c r="GK26">
        <v>2.36694</v>
      </c>
      <c r="GL26">
        <v>33.1769</v>
      </c>
      <c r="GM26">
        <v>15.3404</v>
      </c>
      <c r="GN26">
        <v>19</v>
      </c>
      <c r="GO26">
        <v>466.005</v>
      </c>
      <c r="GP26">
        <v>903.284</v>
      </c>
      <c r="GQ26">
        <v>23.6838</v>
      </c>
      <c r="GR26">
        <v>25.2257</v>
      </c>
      <c r="GS26">
        <v>29.9997</v>
      </c>
      <c r="GT26">
        <v>25.4612</v>
      </c>
      <c r="GU26">
        <v>25.485</v>
      </c>
      <c r="GV26">
        <v>100</v>
      </c>
      <c r="GW26">
        <v>43.8615</v>
      </c>
      <c r="GX26">
        <v>100</v>
      </c>
      <c r="GY26">
        <v>23.6273</v>
      </c>
      <c r="GZ26">
        <v>2000</v>
      </c>
      <c r="HA26">
        <v>11.2064</v>
      </c>
      <c r="HB26">
        <v>101.57</v>
      </c>
      <c r="HC26">
        <v>101.992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2025-01-23T14:26:41Z</dcterms:created>
  <dcterms:modified xsi:type="dcterms:W3CDTF">2025-01-23T14:26:41Z</dcterms:modified>
</cp:coreProperties>
</file>