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wdhoy/"/>
    </mc:Choice>
  </mc:AlternateContent>
  <xr:revisionPtr revIDLastSave="0" documentId="13_ncr:1_{B5DED3A9-2F5B-8A49-84D0-163CE626ED93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Info'!$D$1:$CC$74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79017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M25" i="3"/>
  <c r="AL25" i="3"/>
  <c r="AL56" i="3" s="1"/>
  <c r="AL58" i="3" s="1"/>
  <c r="AK25" i="3"/>
  <c r="AK56" i="3" s="1"/>
  <c r="AK58" i="3" s="1"/>
  <c r="AI25" i="3"/>
  <c r="AH25" i="3"/>
  <c r="AG25" i="3"/>
  <c r="AG56" i="3" s="1"/>
  <c r="AG58" i="3" s="1"/>
  <c r="W25" i="3"/>
  <c r="W56" i="3" s="1"/>
  <c r="W58" i="3" s="1"/>
  <c r="R25" i="3"/>
  <c r="R56" i="3" s="1"/>
  <c r="R58" i="3" s="1"/>
  <c r="H25" i="3"/>
  <c r="H56" i="3" s="1"/>
  <c r="H58" i="3" s="1"/>
  <c r="Y24" i="3"/>
  <c r="AF23" i="3"/>
  <c r="AF25" i="3" s="1"/>
  <c r="AD23" i="3"/>
  <c r="AD25" i="3" s="1"/>
  <c r="AD50" i="3" s="1"/>
  <c r="AC23" i="3"/>
  <c r="AC25" i="3" s="1"/>
  <c r="AB23" i="3"/>
  <c r="AB25" i="3" s="1"/>
  <c r="AB56" i="3" s="1"/>
  <c r="AB58" i="3" s="1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Q23" i="3"/>
  <c r="Q25" i="3" s="1"/>
  <c r="O23" i="3"/>
  <c r="O25" i="3" s="1"/>
  <c r="N23" i="3"/>
  <c r="N25" i="3" s="1"/>
  <c r="M23" i="3"/>
  <c r="M25" i="3" s="1"/>
  <c r="M56" i="3" s="1"/>
  <c r="M58" i="3" s="1"/>
  <c r="L23" i="3"/>
  <c r="L25" i="3" s="1"/>
  <c r="J23" i="3"/>
  <c r="J25" i="3" s="1"/>
  <c r="J50" i="3" s="1"/>
  <c r="I23" i="3"/>
  <c r="I25" i="3" s="1"/>
  <c r="H23" i="3"/>
  <c r="G23" i="3"/>
  <c r="G25" i="3" s="1"/>
  <c r="E23" i="3"/>
  <c r="E25" i="3" s="1"/>
  <c r="E50" i="3" s="1"/>
  <c r="E52" i="3" s="1"/>
  <c r="T14" i="3"/>
  <c r="J14" i="3"/>
  <c r="Y13" i="3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G44" i="2"/>
  <c r="G45" i="2" s="1"/>
  <c r="F44" i="2"/>
  <c r="F45" i="2" s="1"/>
  <c r="D44" i="2"/>
  <c r="D45" i="2" s="1"/>
  <c r="AL38" i="2"/>
  <c r="AL47" i="2" s="1"/>
  <c r="AG38" i="2"/>
  <c r="AG47" i="2" s="1"/>
  <c r="AB38" i="2"/>
  <c r="AB47" i="2" s="1"/>
  <c r="W38" i="2"/>
  <c r="W47" i="2" s="1"/>
  <c r="R38" i="2"/>
  <c r="R47" i="2" s="1"/>
  <c r="M38" i="2"/>
  <c r="M47" i="2" s="1"/>
  <c r="H38" i="2"/>
  <c r="H47" i="2" s="1"/>
  <c r="AM30" i="2"/>
  <c r="AM38" i="2" s="1"/>
  <c r="AM47" i="2" s="1"/>
  <c r="AL30" i="2"/>
  <c r="AK30" i="2"/>
  <c r="AK38" i="2" s="1"/>
  <c r="AK47" i="2" s="1"/>
  <c r="AJ30" i="2"/>
  <c r="AJ38" i="2" s="1"/>
  <c r="AJ47" i="2" s="1"/>
  <c r="AH30" i="2"/>
  <c r="AH38" i="2" s="1"/>
  <c r="AH47" i="2" s="1"/>
  <c r="AG30" i="2"/>
  <c r="AF30" i="2"/>
  <c r="AF38" i="2" s="1"/>
  <c r="AF47" i="2" s="1"/>
  <c r="AE30" i="2"/>
  <c r="AE38" i="2" s="1"/>
  <c r="AE47" i="2" s="1"/>
  <c r="AC30" i="2"/>
  <c r="AC38" i="2" s="1"/>
  <c r="AC47" i="2" s="1"/>
  <c r="AB30" i="2"/>
  <c r="AA30" i="2"/>
  <c r="AA38" i="2" s="1"/>
  <c r="AA47" i="2" s="1"/>
  <c r="Z30" i="2"/>
  <c r="Z38" i="2" s="1"/>
  <c r="Z47" i="2" s="1"/>
  <c r="X30" i="2"/>
  <c r="X38" i="2" s="1"/>
  <c r="X47" i="2" s="1"/>
  <c r="W30" i="2"/>
  <c r="V30" i="2"/>
  <c r="V38" i="2" s="1"/>
  <c r="V47" i="2" s="1"/>
  <c r="U30" i="2"/>
  <c r="U38" i="2" s="1"/>
  <c r="U47" i="2" s="1"/>
  <c r="S30" i="2"/>
  <c r="S38" i="2" s="1"/>
  <c r="S47" i="2" s="1"/>
  <c r="R30" i="2"/>
  <c r="Q30" i="2"/>
  <c r="Q38" i="2" s="1"/>
  <c r="Q47" i="2" s="1"/>
  <c r="P30" i="2"/>
  <c r="P38" i="2" s="1"/>
  <c r="P47" i="2" s="1"/>
  <c r="N30" i="2"/>
  <c r="N38" i="2" s="1"/>
  <c r="N47" i="2" s="1"/>
  <c r="M30" i="2"/>
  <c r="L30" i="2"/>
  <c r="L38" i="2" s="1"/>
  <c r="L47" i="2" s="1"/>
  <c r="K30" i="2"/>
  <c r="K38" i="2" s="1"/>
  <c r="K47" i="2" s="1"/>
  <c r="I30" i="2"/>
  <c r="I38" i="2" s="1"/>
  <c r="I47" i="2" s="1"/>
  <c r="H30" i="2"/>
  <c r="G30" i="2"/>
  <c r="G38" i="2" s="1"/>
  <c r="F30" i="2"/>
  <c r="F38" i="2" s="1"/>
  <c r="F47" i="2" s="1"/>
  <c r="D30" i="2"/>
  <c r="D38" i="2" s="1"/>
  <c r="AG20" i="2"/>
  <c r="W20" i="2"/>
  <c r="W48" i="2" s="1"/>
  <c r="M20" i="2"/>
  <c r="M48" i="2" s="1"/>
  <c r="AM12" i="2"/>
  <c r="AM20" i="2" s="1"/>
  <c r="AL12" i="2"/>
  <c r="AL20" i="2" s="1"/>
  <c r="AK12" i="2"/>
  <c r="AK20" i="2" s="1"/>
  <c r="AJ12" i="2"/>
  <c r="AJ20" i="2" s="1"/>
  <c r="AH12" i="2"/>
  <c r="AH20" i="2" s="1"/>
  <c r="AG12" i="2"/>
  <c r="AF12" i="2"/>
  <c r="AF20" i="2" s="1"/>
  <c r="AE12" i="2"/>
  <c r="AE20" i="2" s="1"/>
  <c r="AC12" i="2"/>
  <c r="AC20" i="2" s="1"/>
  <c r="AC48" i="2" s="1"/>
  <c r="AB12" i="2"/>
  <c r="AB20" i="2" s="1"/>
  <c r="AB48" i="2" s="1"/>
  <c r="AA12" i="2"/>
  <c r="AA20" i="2" s="1"/>
  <c r="Z12" i="2"/>
  <c r="Z20" i="2" s="1"/>
  <c r="X12" i="2"/>
  <c r="X20" i="2" s="1"/>
  <c r="X48" i="2" s="1"/>
  <c r="W12" i="2"/>
  <c r="V12" i="2"/>
  <c r="V20" i="2" s="1"/>
  <c r="U12" i="2"/>
  <c r="U20" i="2" s="1"/>
  <c r="S12" i="2"/>
  <c r="S20" i="2" s="1"/>
  <c r="S48" i="2" s="1"/>
  <c r="R12" i="2"/>
  <c r="R20" i="2" s="1"/>
  <c r="R48" i="2" s="1"/>
  <c r="Q12" i="2"/>
  <c r="Q20" i="2" s="1"/>
  <c r="P12" i="2"/>
  <c r="P20" i="2" s="1"/>
  <c r="N12" i="2"/>
  <c r="N20" i="2" s="1"/>
  <c r="N48" i="2" s="1"/>
  <c r="M12" i="2"/>
  <c r="L12" i="2"/>
  <c r="L20" i="2" s="1"/>
  <c r="K12" i="2"/>
  <c r="K20" i="2" s="1"/>
  <c r="I12" i="2"/>
  <c r="I20" i="2" s="1"/>
  <c r="I48" i="2" s="1"/>
  <c r="H12" i="2"/>
  <c r="H20" i="2" s="1"/>
  <c r="H48" i="2" s="1"/>
  <c r="G12" i="2"/>
  <c r="G20" i="2" s="1"/>
  <c r="F12" i="2"/>
  <c r="F20" i="2" s="1"/>
  <c r="D12" i="2"/>
  <c r="D20" i="2" s="1"/>
  <c r="C3" i="2"/>
  <c r="BV59" i="1"/>
  <c r="BP57" i="1"/>
  <c r="BS57" i="1" s="1"/>
  <c r="AO57" i="1"/>
  <c r="AR57" i="1" s="1"/>
  <c r="AU57" i="1" s="1"/>
  <c r="AC57" i="1"/>
  <c r="AF57" i="1"/>
  <c r="AI57" i="1" s="1"/>
  <c r="AL57" i="1" s="1"/>
  <c r="BV51" i="1"/>
  <c r="BW49" i="1" s="1"/>
  <c r="BS51" i="1"/>
  <c r="BT48" i="1" s="1"/>
  <c r="BP51" i="1"/>
  <c r="BQ50" i="1" s="1"/>
  <c r="BM51" i="1"/>
  <c r="BN49" i="1" s="1"/>
  <c r="BJ51" i="1"/>
  <c r="BK50" i="1" s="1"/>
  <c r="BG51" i="1"/>
  <c r="BH50" i="1" s="1"/>
  <c r="BD51" i="1"/>
  <c r="BE50" i="1" s="1"/>
  <c r="BA51" i="1"/>
  <c r="BB50" i="1" s="1"/>
  <c r="AX51" i="1"/>
  <c r="AY49" i="1" s="1"/>
  <c r="AU51" i="1"/>
  <c r="AV50" i="1" s="1"/>
  <c r="AR51" i="1"/>
  <c r="AS49" i="1" s="1"/>
  <c r="AO51" i="1"/>
  <c r="AP48" i="1" s="1"/>
  <c r="AL51" i="1"/>
  <c r="AM50" i="1" s="1"/>
  <c r="AI51" i="1"/>
  <c r="AJ49" i="1" s="1"/>
  <c r="AF51" i="1"/>
  <c r="AG47" i="1" s="1"/>
  <c r="AC51" i="1"/>
  <c r="AD47" i="1" s="1"/>
  <c r="Z51" i="1"/>
  <c r="AA47" i="1" s="1"/>
  <c r="W51" i="1"/>
  <c r="X50" i="1" s="1"/>
  <c r="T51" i="1"/>
  <c r="U49" i="1" s="1"/>
  <c r="Q51" i="1"/>
  <c r="R47" i="1" s="1"/>
  <c r="N51" i="1"/>
  <c r="K51" i="1"/>
  <c r="L50" i="1" s="1"/>
  <c r="H51" i="1"/>
  <c r="I48" i="1" s="1"/>
  <c r="E51" i="1"/>
  <c r="F49" i="1" s="1"/>
  <c r="BV25" i="1"/>
  <c r="BV34" i="1" s="1"/>
  <c r="BV38" i="1" s="1"/>
  <c r="BV42" i="1" s="1"/>
  <c r="BS25" i="1"/>
  <c r="BS34" i="1" s="1"/>
  <c r="BS38" i="1" s="1"/>
  <c r="BS42" i="1" s="1"/>
  <c r="BP25" i="1"/>
  <c r="BP34" i="1" s="1"/>
  <c r="BM25" i="1"/>
  <c r="BM34" i="1" s="1"/>
  <c r="BM38" i="1" s="1"/>
  <c r="BM42" i="1" s="1"/>
  <c r="BJ25" i="1"/>
  <c r="BJ34" i="1" s="1"/>
  <c r="BG25" i="1"/>
  <c r="BG34" i="1" s="1"/>
  <c r="BG38" i="1" s="1"/>
  <c r="BG42" i="1" s="1"/>
  <c r="BD24" i="1"/>
  <c r="BA24" i="1"/>
  <c r="BA25" i="1" s="1"/>
  <c r="AX24" i="1"/>
  <c r="AU24" i="1"/>
  <c r="AU25" i="1" s="1"/>
  <c r="AR24" i="1"/>
  <c r="AO24" i="1"/>
  <c r="AO25" i="1" s="1"/>
  <c r="AL24" i="1"/>
  <c r="AL25" i="1" s="1"/>
  <c r="AL34" i="1" s="1"/>
  <c r="AL38" i="1" s="1"/>
  <c r="AL42" i="1" s="1"/>
  <c r="AI24" i="1"/>
  <c r="AI25" i="1" s="1"/>
  <c r="AF24" i="1"/>
  <c r="AC24" i="1"/>
  <c r="AC25" i="1" s="1"/>
  <c r="Z24" i="1"/>
  <c r="W24" i="1"/>
  <c r="T24" i="1"/>
  <c r="Q24" i="1"/>
  <c r="Q25" i="1" s="1"/>
  <c r="N24" i="1"/>
  <c r="N25" i="1" s="1"/>
  <c r="N34" i="1" s="1"/>
  <c r="N38" i="1" s="1"/>
  <c r="K24" i="1"/>
  <c r="K25" i="1" s="1"/>
  <c r="H24" i="1"/>
  <c r="H25" i="1" s="1"/>
  <c r="H34" i="1" s="1"/>
  <c r="H38" i="1" s="1"/>
  <c r="H42" i="1" s="1"/>
  <c r="E24" i="1"/>
  <c r="E25" i="1" s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BV14" i="1"/>
  <c r="BV16" i="1" s="1"/>
  <c r="BS14" i="1"/>
  <c r="BT24" i="1" s="1"/>
  <c r="BP14" i="1"/>
  <c r="BQ24" i="1" s="1"/>
  <c r="BM14" i="1"/>
  <c r="BM16" i="1" s="1"/>
  <c r="BJ14" i="1"/>
  <c r="BK24" i="1" s="1"/>
  <c r="BG14" i="1"/>
  <c r="BH24" i="1" s="1"/>
  <c r="BD13" i="1"/>
  <c r="BD14" i="1" s="1"/>
  <c r="BA13" i="1"/>
  <c r="BA14" i="1" s="1"/>
  <c r="AX13" i="1"/>
  <c r="AX14" i="1" s="1"/>
  <c r="AX16" i="1" s="1"/>
  <c r="AU13" i="1"/>
  <c r="AU14" i="1" s="1"/>
  <c r="AR13" i="1"/>
  <c r="AR14" i="1" s="1"/>
  <c r="AR16" i="1" s="1"/>
  <c r="AO13" i="1"/>
  <c r="AO14" i="1" s="1"/>
  <c r="AL13" i="1"/>
  <c r="AL14" i="1" s="1"/>
  <c r="AL16" i="1" s="1"/>
  <c r="AI13" i="1"/>
  <c r="AI14" i="1" s="1"/>
  <c r="AF13" i="1"/>
  <c r="AF14" i="1" s="1"/>
  <c r="AC13" i="1"/>
  <c r="AC14" i="1" s="1"/>
  <c r="Z13" i="1"/>
  <c r="Z14" i="1" s="1"/>
  <c r="W13" i="1"/>
  <c r="W14" i="1" s="1"/>
  <c r="T13" i="1"/>
  <c r="T14" i="1" s="1"/>
  <c r="Q13" i="1"/>
  <c r="Q14" i="1" s="1"/>
  <c r="N13" i="1"/>
  <c r="N14" i="1" s="1"/>
  <c r="N16" i="1" s="1"/>
  <c r="K13" i="1"/>
  <c r="K14" i="1" s="1"/>
  <c r="H13" i="1"/>
  <c r="H14" i="1" s="1"/>
  <c r="H16" i="1" s="1"/>
  <c r="E13" i="1"/>
  <c r="E14" i="1" s="1"/>
  <c r="AP49" i="1" l="1"/>
  <c r="AP50" i="1"/>
  <c r="BN48" i="1"/>
  <c r="F48" i="1"/>
  <c r="BN47" i="1"/>
  <c r="X49" i="1"/>
  <c r="BT50" i="1"/>
  <c r="X48" i="1"/>
  <c r="BT49" i="1"/>
  <c r="F50" i="1"/>
  <c r="AP47" i="1"/>
  <c r="AP51" i="1" s="1"/>
  <c r="BT47" i="1"/>
  <c r="BN50" i="1"/>
  <c r="BB47" i="1"/>
  <c r="F47" i="1"/>
  <c r="BH49" i="1"/>
  <c r="AV49" i="1"/>
  <c r="R49" i="1"/>
  <c r="AA49" i="1"/>
  <c r="BH47" i="1"/>
  <c r="AY50" i="1"/>
  <c r="AY47" i="1"/>
  <c r="I47" i="1"/>
  <c r="AS47" i="1"/>
  <c r="BW47" i="1"/>
  <c r="AS48" i="1"/>
  <c r="BW48" i="1"/>
  <c r="I50" i="1"/>
  <c r="AA50" i="1"/>
  <c r="AJ47" i="1"/>
  <c r="AV47" i="1"/>
  <c r="AA48" i="1"/>
  <c r="AJ48" i="1"/>
  <c r="BB49" i="1"/>
  <c r="R50" i="1"/>
  <c r="AS50" i="1"/>
  <c r="BW50" i="1"/>
  <c r="R48" i="1"/>
  <c r="AD48" i="1"/>
  <c r="AY48" i="1"/>
  <c r="I49" i="1"/>
  <c r="AJ50" i="1"/>
  <c r="BE49" i="1"/>
  <c r="BK49" i="1"/>
  <c r="BQ49" i="1"/>
  <c r="BE47" i="1"/>
  <c r="BK47" i="1"/>
  <c r="BQ47" i="1"/>
  <c r="L49" i="1"/>
  <c r="AD50" i="1"/>
  <c r="O38" i="1"/>
  <c r="N42" i="1"/>
  <c r="Y25" i="3"/>
  <c r="Y56" i="3" s="1"/>
  <c r="Y58" i="3" s="1"/>
  <c r="AH50" i="3"/>
  <c r="AM50" i="3"/>
  <c r="L47" i="1"/>
  <c r="AM47" i="1"/>
  <c r="L48" i="1"/>
  <c r="AV48" i="1"/>
  <c r="BB48" i="1"/>
  <c r="BH48" i="1"/>
  <c r="AD49" i="1"/>
  <c r="U47" i="1"/>
  <c r="X47" i="1"/>
  <c r="U48" i="1"/>
  <c r="AG48" i="1"/>
  <c r="BE48" i="1"/>
  <c r="BK48" i="1"/>
  <c r="BQ48" i="1"/>
  <c r="O49" i="1"/>
  <c r="AM49" i="1"/>
  <c r="U50" i="1"/>
  <c r="AG50" i="1"/>
  <c r="L48" i="2"/>
  <c r="Q48" i="2"/>
  <c r="V48" i="2"/>
  <c r="AA48" i="2"/>
  <c r="AF48" i="2"/>
  <c r="AI50" i="3"/>
  <c r="AN50" i="3"/>
  <c r="T25" i="3"/>
  <c r="T56" i="3" s="1"/>
  <c r="T58" i="3" s="1"/>
  <c r="O47" i="1"/>
  <c r="O48" i="1"/>
  <c r="AM48" i="1"/>
  <c r="AG49" i="1"/>
  <c r="O50" i="1"/>
  <c r="AX57" i="1"/>
  <c r="BA57" i="1" s="1"/>
  <c r="BD57" i="1" s="1"/>
  <c r="E16" i="1"/>
  <c r="F14" i="1" s="1"/>
  <c r="F24" i="1"/>
  <c r="AM27" i="1"/>
  <c r="AL19" i="1"/>
  <c r="AM19" i="1" s="1"/>
  <c r="AM16" i="1"/>
  <c r="AM14" i="1"/>
  <c r="AM9" i="1"/>
  <c r="AM36" i="1"/>
  <c r="AM31" i="1"/>
  <c r="AM29" i="1"/>
  <c r="AM18" i="1"/>
  <c r="AM8" i="1"/>
  <c r="O36" i="1"/>
  <c r="O27" i="1"/>
  <c r="O31" i="1"/>
  <c r="O29" i="1"/>
  <c r="N19" i="1"/>
  <c r="O19" i="1" s="1"/>
  <c r="O14" i="1"/>
  <c r="O9" i="1"/>
  <c r="O25" i="1"/>
  <c r="O18" i="1"/>
  <c r="O8" i="1"/>
  <c r="O16" i="1"/>
  <c r="E34" i="1"/>
  <c r="AC34" i="1"/>
  <c r="K16" i="1"/>
  <c r="L14" i="1" s="1"/>
  <c r="L24" i="1"/>
  <c r="Q16" i="1"/>
  <c r="R14" i="1" s="1"/>
  <c r="R24" i="1"/>
  <c r="W16" i="1"/>
  <c r="X14" i="1" s="1"/>
  <c r="AU16" i="1"/>
  <c r="AV14" i="1" s="1"/>
  <c r="AV24" i="1"/>
  <c r="BA16" i="1"/>
  <c r="BB14" i="1" s="1"/>
  <c r="AY27" i="1"/>
  <c r="AY29" i="1"/>
  <c r="AY36" i="1"/>
  <c r="AX19" i="1"/>
  <c r="AY19" i="1" s="1"/>
  <c r="AY9" i="1"/>
  <c r="AY31" i="1"/>
  <c r="AY16" i="1"/>
  <c r="AY18" i="1"/>
  <c r="AY8" i="1"/>
  <c r="AY14" i="1"/>
  <c r="AC16" i="1"/>
  <c r="AD14" i="1" s="1"/>
  <c r="AD24" i="1"/>
  <c r="AO16" i="1"/>
  <c r="AP25" i="1" s="1"/>
  <c r="AP24" i="1"/>
  <c r="I27" i="1"/>
  <c r="H19" i="1"/>
  <c r="I19" i="1" s="1"/>
  <c r="I16" i="1"/>
  <c r="I9" i="1"/>
  <c r="I36" i="1"/>
  <c r="I29" i="1"/>
  <c r="I31" i="1"/>
  <c r="I18" i="1"/>
  <c r="I8" i="1"/>
  <c r="I14" i="1"/>
  <c r="BW36" i="1"/>
  <c r="BW29" i="1"/>
  <c r="BW27" i="1"/>
  <c r="BW31" i="1"/>
  <c r="BV19" i="1"/>
  <c r="BW19" i="1" s="1"/>
  <c r="BW9" i="1"/>
  <c r="BW25" i="1"/>
  <c r="BW18" i="1"/>
  <c r="BW8" i="1"/>
  <c r="BW16" i="1"/>
  <c r="BW14" i="1"/>
  <c r="AS36" i="1"/>
  <c r="AS29" i="1"/>
  <c r="AS27" i="1"/>
  <c r="AS31" i="1"/>
  <c r="AR19" i="1"/>
  <c r="AS19" i="1" s="1"/>
  <c r="AS14" i="1"/>
  <c r="AS18" i="1"/>
  <c r="AS8" i="1"/>
  <c r="AS16" i="1"/>
  <c r="AS9" i="1"/>
  <c r="T16" i="1"/>
  <c r="U14" i="1" s="1"/>
  <c r="Z16" i="1"/>
  <c r="AA14" i="1" s="1"/>
  <c r="AF16" i="1"/>
  <c r="AG14" i="1" s="1"/>
  <c r="BD16" i="1"/>
  <c r="BE14" i="1" s="1"/>
  <c r="BN31" i="1"/>
  <c r="BN36" i="1"/>
  <c r="BN29" i="1"/>
  <c r="BN27" i="1"/>
  <c r="BN18" i="1"/>
  <c r="BN8" i="1"/>
  <c r="BN38" i="1"/>
  <c r="BM19" i="1"/>
  <c r="BN19" i="1" s="1"/>
  <c r="BN9" i="1"/>
  <c r="BN16" i="1"/>
  <c r="BN14" i="1"/>
  <c r="K34" i="1"/>
  <c r="X24" i="1"/>
  <c r="AI16" i="1"/>
  <c r="AJ14" i="1" s="1"/>
  <c r="AJ24" i="1"/>
  <c r="I24" i="1"/>
  <c r="AA24" i="1"/>
  <c r="AU34" i="1"/>
  <c r="BE24" i="1"/>
  <c r="BN24" i="1"/>
  <c r="BW24" i="1"/>
  <c r="W25" i="1"/>
  <c r="O34" i="1"/>
  <c r="BW34" i="1"/>
  <c r="BJ16" i="1"/>
  <c r="BK34" i="1" s="1"/>
  <c r="BP16" i="1"/>
  <c r="BQ34" i="1" s="1"/>
  <c r="AM24" i="1"/>
  <c r="AO34" i="1"/>
  <c r="AY24" i="1"/>
  <c r="Z25" i="1"/>
  <c r="AI34" i="1"/>
  <c r="BD25" i="1"/>
  <c r="BP38" i="1"/>
  <c r="BW38" i="1"/>
  <c r="AG24" i="1"/>
  <c r="BA34" i="1"/>
  <c r="Q34" i="1"/>
  <c r="I34" i="1"/>
  <c r="AM34" i="1"/>
  <c r="U24" i="1"/>
  <c r="BG16" i="1"/>
  <c r="BH25" i="1" s="1"/>
  <c r="BS16" i="1"/>
  <c r="BT34" i="1" s="1"/>
  <c r="O24" i="1"/>
  <c r="AS24" i="1"/>
  <c r="BB24" i="1"/>
  <c r="I25" i="1"/>
  <c r="T25" i="1"/>
  <c r="AF25" i="1"/>
  <c r="AM25" i="1"/>
  <c r="AR25" i="1"/>
  <c r="AX25" i="1"/>
  <c r="BJ38" i="1"/>
  <c r="I38" i="1"/>
  <c r="AM38" i="1"/>
  <c r="BN25" i="1"/>
  <c r="BN34" i="1"/>
  <c r="F48" i="2"/>
  <c r="P48" i="2"/>
  <c r="Z48" i="2"/>
  <c r="AJ48" i="2"/>
  <c r="G47" i="2"/>
  <c r="Y50" i="3"/>
  <c r="G56" i="3"/>
  <c r="G58" i="3" s="1"/>
  <c r="G50" i="3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G48" i="2"/>
  <c r="K48" i="2"/>
  <c r="U48" i="2"/>
  <c r="AE48" i="2"/>
  <c r="D47" i="2"/>
  <c r="D48" i="2" s="1"/>
  <c r="T50" i="3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J52" i="3" s="1"/>
  <c r="I51" i="3"/>
  <c r="H51" i="3"/>
  <c r="G51" i="3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BN51" i="1" l="1"/>
  <c r="BT51" i="1"/>
  <c r="F51" i="1"/>
  <c r="BH51" i="1"/>
  <c r="BB51" i="1"/>
  <c r="X51" i="1"/>
  <c r="BH38" i="1"/>
  <c r="BG57" i="1"/>
  <c r="BJ57" i="1" s="1"/>
  <c r="BM57" i="1" s="1"/>
  <c r="AY51" i="1"/>
  <c r="I51" i="1"/>
  <c r="L25" i="1"/>
  <c r="U51" i="1"/>
  <c r="BK51" i="1"/>
  <c r="BQ51" i="1"/>
  <c r="BE51" i="1"/>
  <c r="R51" i="1"/>
  <c r="AS51" i="1"/>
  <c r="BW51" i="1"/>
  <c r="R25" i="1"/>
  <c r="AV25" i="1"/>
  <c r="AG51" i="1"/>
  <c r="AV51" i="1"/>
  <c r="AJ51" i="1"/>
  <c r="AA51" i="1"/>
  <c r="AD51" i="1"/>
  <c r="O51" i="1"/>
  <c r="L51" i="1"/>
  <c r="G52" i="3"/>
  <c r="AM51" i="1"/>
  <c r="AD25" i="1"/>
  <c r="AF34" i="1"/>
  <c r="AG25" i="1"/>
  <c r="BD34" i="1"/>
  <c r="BE25" i="1"/>
  <c r="AR34" i="1"/>
  <c r="AS25" i="1"/>
  <c r="T34" i="1"/>
  <c r="U25" i="1"/>
  <c r="BT31" i="1"/>
  <c r="BT36" i="1"/>
  <c r="BT29" i="1"/>
  <c r="BT25" i="1"/>
  <c r="BT27" i="1"/>
  <c r="BT18" i="1"/>
  <c r="BT8" i="1"/>
  <c r="BS19" i="1"/>
  <c r="BT19" i="1" s="1"/>
  <c r="BT9" i="1"/>
  <c r="BT38" i="1"/>
  <c r="BT16" i="1"/>
  <c r="BT14" i="1"/>
  <c r="BA38" i="1"/>
  <c r="BB34" i="1"/>
  <c r="AJ25" i="1"/>
  <c r="W34" i="1"/>
  <c r="X25" i="1"/>
  <c r="AG31" i="1"/>
  <c r="AG29" i="1"/>
  <c r="AF19" i="1"/>
  <c r="AG19" i="1" s="1"/>
  <c r="AG18" i="1"/>
  <c r="AG27" i="1"/>
  <c r="AG8" i="1"/>
  <c r="AG36" i="1"/>
  <c r="AG9" i="1"/>
  <c r="AG16" i="1"/>
  <c r="AP14" i="1"/>
  <c r="X36" i="1"/>
  <c r="X31" i="1"/>
  <c r="X29" i="1"/>
  <c r="X9" i="1"/>
  <c r="X27" i="1"/>
  <c r="W19" i="1"/>
  <c r="X19" i="1" s="1"/>
  <c r="X18" i="1"/>
  <c r="X8" i="1"/>
  <c r="X16" i="1"/>
  <c r="AC38" i="1"/>
  <c r="AD34" i="1"/>
  <c r="BJ42" i="1"/>
  <c r="BK38" i="1"/>
  <c r="Z34" i="1"/>
  <c r="AA25" i="1"/>
  <c r="I52" i="3"/>
  <c r="BH36" i="1"/>
  <c r="BH31" i="1"/>
  <c r="BH29" i="1"/>
  <c r="BH9" i="1"/>
  <c r="BH34" i="1"/>
  <c r="BG19" i="1"/>
  <c r="BH19" i="1" s="1"/>
  <c r="BH18" i="1"/>
  <c r="BH8" i="1"/>
  <c r="BH27" i="1"/>
  <c r="BH16" i="1"/>
  <c r="BH14" i="1"/>
  <c r="BP42" i="1"/>
  <c r="BQ38" i="1"/>
  <c r="AI38" i="1"/>
  <c r="AJ34" i="1"/>
  <c r="BQ36" i="1"/>
  <c r="BQ29" i="1"/>
  <c r="BQ27" i="1"/>
  <c r="BP19" i="1"/>
  <c r="BQ19" i="1" s="1"/>
  <c r="BQ16" i="1"/>
  <c r="BQ14" i="1"/>
  <c r="BQ25" i="1"/>
  <c r="BQ31" i="1"/>
  <c r="BQ9" i="1"/>
  <c r="BQ18" i="1"/>
  <c r="BQ8" i="1"/>
  <c r="AU38" i="1"/>
  <c r="AV34" i="1"/>
  <c r="BE36" i="1"/>
  <c r="BE31" i="1"/>
  <c r="BE27" i="1"/>
  <c r="BD19" i="1"/>
  <c r="BE19" i="1" s="1"/>
  <c r="BE18" i="1"/>
  <c r="BE29" i="1"/>
  <c r="BE9" i="1"/>
  <c r="BE16" i="1"/>
  <c r="BE8" i="1"/>
  <c r="AA29" i="1"/>
  <c r="AA36" i="1"/>
  <c r="AA31" i="1"/>
  <c r="AA27" i="1"/>
  <c r="Z19" i="1"/>
  <c r="AA19" i="1" s="1"/>
  <c r="AA9" i="1"/>
  <c r="AA18" i="1"/>
  <c r="AA16" i="1"/>
  <c r="AA8" i="1"/>
  <c r="AD31" i="1"/>
  <c r="AD36" i="1"/>
  <c r="AD27" i="1"/>
  <c r="AD18" i="1"/>
  <c r="AD8" i="1"/>
  <c r="AD29" i="1"/>
  <c r="AC19" i="1"/>
  <c r="AD19" i="1" s="1"/>
  <c r="AD9" i="1"/>
  <c r="AD16" i="1"/>
  <c r="AV36" i="1"/>
  <c r="AV31" i="1"/>
  <c r="AV9" i="1"/>
  <c r="AV29" i="1"/>
  <c r="AU19" i="1"/>
  <c r="AV19" i="1" s="1"/>
  <c r="AV18" i="1"/>
  <c r="AV8" i="1"/>
  <c r="AV27" i="1"/>
  <c r="AV16" i="1"/>
  <c r="F25" i="1"/>
  <c r="Q38" i="1"/>
  <c r="R34" i="1"/>
  <c r="AO38" i="1"/>
  <c r="AP34" i="1"/>
  <c r="AP31" i="1"/>
  <c r="AP36" i="1"/>
  <c r="AP29" i="1"/>
  <c r="AP27" i="1"/>
  <c r="AP18" i="1"/>
  <c r="AP8" i="1"/>
  <c r="AO19" i="1"/>
  <c r="AP19" i="1" s="1"/>
  <c r="AP9" i="1"/>
  <c r="AP16" i="1"/>
  <c r="BB36" i="1"/>
  <c r="BB31" i="1"/>
  <c r="BB29" i="1"/>
  <c r="BB9" i="1"/>
  <c r="BB27" i="1"/>
  <c r="BA19" i="1"/>
  <c r="BB19" i="1" s="1"/>
  <c r="BB18" i="1"/>
  <c r="BB8" i="1"/>
  <c r="BB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N52" i="3" s="1"/>
  <c r="M51" i="3"/>
  <c r="M52" i="3" s="1"/>
  <c r="L51" i="3"/>
  <c r="L52" i="3"/>
  <c r="AX34" i="1"/>
  <c r="AY25" i="1"/>
  <c r="BB25" i="1"/>
  <c r="BK31" i="1"/>
  <c r="BK29" i="1"/>
  <c r="BJ19" i="1"/>
  <c r="BK19" i="1" s="1"/>
  <c r="BK18" i="1"/>
  <c r="BK8" i="1"/>
  <c r="BK16" i="1"/>
  <c r="BK27" i="1"/>
  <c r="BK36" i="1"/>
  <c r="BK25" i="1"/>
  <c r="BK9" i="1"/>
  <c r="BK14" i="1"/>
  <c r="AJ31" i="1"/>
  <c r="AJ36" i="1"/>
  <c r="AJ29" i="1"/>
  <c r="AJ27" i="1"/>
  <c r="AJ18" i="1"/>
  <c r="AJ8" i="1"/>
  <c r="AI19" i="1"/>
  <c r="AJ19" i="1" s="1"/>
  <c r="AJ9" i="1"/>
  <c r="AJ16" i="1"/>
  <c r="K38" i="1"/>
  <c r="L34" i="1"/>
  <c r="U31" i="1"/>
  <c r="U29" i="1"/>
  <c r="T19" i="1"/>
  <c r="U19" i="1" s="1"/>
  <c r="U16" i="1"/>
  <c r="U8" i="1"/>
  <c r="U36" i="1"/>
  <c r="U18" i="1"/>
  <c r="U27" i="1"/>
  <c r="U9" i="1"/>
  <c r="R36" i="1"/>
  <c r="R31" i="1"/>
  <c r="R29" i="1"/>
  <c r="R9" i="1"/>
  <c r="Q19" i="1"/>
  <c r="R19" i="1" s="1"/>
  <c r="R18" i="1"/>
  <c r="R8" i="1"/>
  <c r="R27" i="1"/>
  <c r="R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Q42" i="1"/>
  <c r="R38" i="1"/>
  <c r="AU42" i="1"/>
  <c r="AV38" i="1"/>
  <c r="T38" i="1"/>
  <c r="U34" i="1"/>
  <c r="AI42" i="1"/>
  <c r="AJ38" i="1"/>
  <c r="AC42" i="1"/>
  <c r="AD38" i="1"/>
  <c r="W38" i="1"/>
  <c r="X34" i="1"/>
  <c r="AF38" i="1"/>
  <c r="AG34" i="1"/>
  <c r="AO42" i="1"/>
  <c r="AP38" i="1"/>
  <c r="BA42" i="1"/>
  <c r="BB38" i="1"/>
  <c r="AR38" i="1"/>
  <c r="AS34" i="1"/>
  <c r="K42" i="1"/>
  <c r="L38" i="1"/>
  <c r="AX38" i="1"/>
  <c r="AY34" i="1"/>
  <c r="E42" i="1"/>
  <c r="F38" i="1"/>
  <c r="Z38" i="1"/>
  <c r="AA34" i="1"/>
  <c r="BD38" i="1"/>
  <c r="BE34" i="1"/>
  <c r="BD42" i="1" l="1"/>
  <c r="BE38" i="1"/>
  <c r="Z42" i="1"/>
  <c r="AA38" i="1"/>
  <c r="AX42" i="1"/>
  <c r="AY38" i="1"/>
  <c r="W42" i="1"/>
  <c r="X38" i="1"/>
  <c r="AR42" i="1"/>
  <c r="AS38" i="1"/>
  <c r="AG38" i="1"/>
  <c r="AF42" i="1"/>
  <c r="U38" i="1"/>
  <c r="T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<sst xmlns="http://schemas.openxmlformats.org/spreadsheetml/2006/main" count="330" uniqueCount="202">
  <si>
    <t>Cost of sales</t>
  </si>
  <si>
    <t>Interest expense</t>
  </si>
  <si>
    <t>QE 5/31/10</t>
  </si>
  <si>
    <t>QE 8/31/10</t>
  </si>
  <si>
    <t>QE 11/30/10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</si>
  <si>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</si>
  <si>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</si>
  <si>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</si>
  <si>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</si>
  <si>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</si>
  <si>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</si>
  <si>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</si>
  <si>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</si>
  <si>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</si>
  <si>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</si>
  <si>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</si>
  <si>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</si>
  <si>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</si>
  <si>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</si>
  <si>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</si>
  <si>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</si>
  <si>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</si>
  <si>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</si>
  <si>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</si>
  <si>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</si>
  <si>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</si>
  <si>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</si>
  <si>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</si>
  <si>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</si>
  <si>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</si>
  <si>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</si>
  <si>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</si>
  <si>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</si>
  <si>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</si>
  <si>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</si>
  <si>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</si>
  <si>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</si>
  <si>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</si>
  <si>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</si>
  <si>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</si>
  <si>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</si>
  <si>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FISCAL 2014</t>
  </si>
  <si>
    <t>QE 5/31/13</t>
  </si>
  <si>
    <t>QE 8/31/13</t>
  </si>
  <si>
    <t>QE 11/30/13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</si>
  <si>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</si>
  <si>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</si>
  <si>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</si>
  <si>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</si>
  <si>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</si>
  <si>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</si>
  <si>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</si>
  <si>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</si>
  <si>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</si>
  <si>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</si>
  <si>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</si>
  <si>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</si>
  <si>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</si>
  <si>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</si>
  <si>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</si>
  <si>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</si>
  <si>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</si>
  <si>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</si>
  <si>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</si>
  <si>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</si>
  <si>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</si>
  <si>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</si>
  <si>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</si>
  <si>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</si>
  <si>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</si>
  <si>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</si>
  <si>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</si>
  <si>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</si>
  <si>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</si>
  <si>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</si>
  <si>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</si>
  <si>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</si>
  <si>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</si>
  <si>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</si>
  <si>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</si>
  <si>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</si>
  <si>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</si>
  <si>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</si>
  <si>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</si>
  <si>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</si>
  <si>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</si>
  <si>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</si>
  <si>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</si>
  <si>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</si>
  <si>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</si>
  <si>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</si>
  <si>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</si>
  <si>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</si>
  <si>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</si>
  <si>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</si>
  <si>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</si>
  <si>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</si>
  <si>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</si>
  <si>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</si>
  <si>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</si>
  <si>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</si>
  <si>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</si>
  <si>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</si>
  <si>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</si>
  <si>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</si>
  <si>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</si>
  <si>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</si>
  <si>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</si>
  <si>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</si>
  <si>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</si>
  <si>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</si>
  <si>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</si>
  <si>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</si>
  <si>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</si>
  <si>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</si>
  <si>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</si>
  <si>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</si>
  <si>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</si>
  <si>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</si>
  <si>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</si>
  <si>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</si>
  <si>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</si>
  <si>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</si>
  <si>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</si>
  <si>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</si>
  <si>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</si>
  <si>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</si>
  <si>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</si>
  <si>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</si>
  <si>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</si>
  <si>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</si>
  <si>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</si>
  <si>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</si>
  <si>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</si>
  <si>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</si>
  <si>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</si>
  <si>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</si>
  <si>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</si>
  <si>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</si>
  <si>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</si>
  <si>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</si>
  <si>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</si>
  <si>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</si>
  <si>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</si>
  <si>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</si>
  <si>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</si>
  <si>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</si>
  <si>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</si>
  <si>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</si>
  <si>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</si>
  <si>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</si>
  <si>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</si>
  <si>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</si>
  <si>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</si>
  <si>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</si>
  <si>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</si>
  <si>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</si>
  <si>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</si>
  <si>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</si>
  <si>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</si>
  <si>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</si>
  <si>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</si>
  <si>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</si>
  <si>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</si>
  <si>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</si>
  <si>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</si>
  <si>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</si>
  <si>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</si>
  <si>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</si>
  <si>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</si>
  <si>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</si>
  <si>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</si>
  <si>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</si>
  <si>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</si>
  <si>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</si>
  <si>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</si>
  <si>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</si>
  <si>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</si>
  <si>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</si>
  <si>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</si>
  <si>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</si>
  <si>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</si>
  <si>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</si>
  <si>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</si>
  <si>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</si>
  <si>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</si>
  <si>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</si>
  <si>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</si>
  <si>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</si>
  <si>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FYE 2/28/18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</si>
  <si>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</si>
  <si>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</si>
  <si>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</si>
  <si>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</si>
  <si>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</si>
  <si>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</si>
  <si>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</si>
  <si>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</si>
  <si>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</si>
  <si>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</si>
  <si>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</si>
  <si>
    <t>QE 5/31/18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</si>
</sst>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1" fillId="2" borderId="0" xfId="0" applyFont="1" applyFill="1"/>
    <xf numFmtId="37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5" fontId="1" fillId="3" borderId="2" xfId="0" applyNumberFormat="1" applyFont="1" applyFill="1" applyBorder="1"/>
    <xf numFmtId="164" fontId="1" fillId="3" borderId="2" xfId="0" applyNumberFormat="1" applyFont="1" applyFill="1" applyBorder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0" fontId="1" fillId="4" borderId="0" xfId="0" applyFont="1" applyFill="1"/>
    <xf numFmtId="37" fontId="1" fillId="4" borderId="0" xfId="0" applyNumberFormat="1" applyFont="1" applyFill="1"/>
    <xf numFmtId="164" fontId="1" fillId="4" borderId="0" xfId="0" applyNumberFormat="1" applyFont="1" applyFill="1"/>
    <xf numFmtId="37" fontId="1" fillId="4" borderId="1" xfId="0" applyNumberFormat="1" applyFont="1" applyFill="1" applyBorder="1"/>
    <xf numFmtId="164" fontId="1" fillId="4" borderId="1" xfId="0" applyNumberFormat="1" applyFont="1" applyFill="1" applyBorder="1"/>
    <xf numFmtId="37" fontId="1" fillId="4" borderId="0" xfId="0" applyNumberFormat="1" applyFont="1" applyFill="1" applyBorder="1"/>
    <xf numFmtId="5" fontId="1" fillId="5" borderId="0" xfId="0" applyNumberFormat="1" applyFont="1" applyFill="1"/>
    <xf numFmtId="164" fontId="1" fillId="5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72"/>
  <sheetViews>
    <sheetView tabSelected="1" zoomScale="115" zoomScaleNormal="100" workbookViewId="0">
      <pane xSplit="4" ySplit="5" topLeftCell="AV6" activePane="bottomRight" state="frozen"/>
      <selection pane="topRight" activeCell="E1" sqref="E1"/>
      <selection pane="bottomLeft" activeCell="A6" sqref="A6"/>
      <selection pane="bottomRight" activeCell="BJ16" sqref="BJ16"/>
    </sheetView>
  </sheetViews>
  <sheetFormatPr baseColWidth="10" defaultColWidth="9.1640625" defaultRowHeight="11" x14ac:dyDescent="0.15"/>
  <cols>
    <col min="1" max="2" width="3.6640625" style="1" customWidth="1"/>
    <col min="3" max="3" width="25.5" style="1" customWidth="1"/>
    <col min="4" max="4" width="4.1640625" style="1" customWidth="1"/>
    <col min="5" max="5" width="9.33203125" style="1" bestFit="1" customWidth="1"/>
    <col min="6" max="6" width="6.6640625" style="1" customWidth="1"/>
    <col min="7" max="7" width="1.6640625" style="1" customWidth="1"/>
    <col min="8" max="8" width="9.33203125" style="1" bestFit="1" customWidth="1"/>
    <col min="9" max="9" width="6.6640625" style="1" customWidth="1"/>
    <col min="10" max="10" width="1.6640625" style="1" customWidth="1"/>
    <col min="11" max="11" width="9.33203125" style="1" bestFit="1" customWidth="1"/>
    <col min="12" max="12" width="6.6640625" style="1" customWidth="1"/>
    <col min="13" max="13" width="1.6640625" style="1" customWidth="1"/>
    <col min="14" max="14" width="9.33203125" style="1" bestFit="1" customWidth="1"/>
    <col min="15" max="15" width="6.6640625" style="1" customWidth="1"/>
    <col min="16" max="16" width="1.6640625" style="1" customWidth="1"/>
    <col min="17" max="17" width="9.33203125" style="1" bestFit="1" customWidth="1"/>
    <col min="18" max="18" width="6.6640625" style="1" customWidth="1"/>
    <col min="19" max="19" width="1.6640625" style="1" customWidth="1"/>
    <col min="20" max="20" width="9.33203125" style="1" bestFit="1" customWidth="1"/>
    <col min="21" max="21" width="6.6640625" style="1" customWidth="1"/>
    <col min="22" max="22" width="1.6640625" style="1" customWidth="1"/>
    <col min="23" max="23" width="9.33203125" style="1" bestFit="1" customWidth="1"/>
    <col min="24" max="24" width="6.6640625" style="1" customWidth="1"/>
    <col min="25" max="25" width="1.6640625" style="1" customWidth="1"/>
    <col min="26" max="26" width="9.33203125" style="1" bestFit="1" customWidth="1"/>
    <col min="27" max="27" width="6.6640625" style="1" customWidth="1"/>
    <col min="28" max="28" width="1.6640625" style="1" customWidth="1"/>
    <col min="29" max="29" width="9.33203125" style="1" bestFit="1" customWidth="1"/>
    <col min="30" max="30" width="6.6640625" style="1" customWidth="1"/>
    <col min="31" max="31" width="1.6640625" style="1" customWidth="1"/>
    <col min="32" max="32" width="9.33203125" style="1" bestFit="1" customWidth="1"/>
    <col min="33" max="33" width="6.6640625" style="1" customWidth="1"/>
    <col min="34" max="34" width="1.6640625" style="1" customWidth="1"/>
    <col min="35" max="35" width="9.6640625" style="1" bestFit="1" customWidth="1"/>
    <col min="36" max="36" width="6.6640625" style="1" customWidth="1"/>
    <col min="37" max="37" width="1.6640625" style="1" customWidth="1"/>
    <col min="38" max="38" width="9.33203125" style="1" bestFit="1" customWidth="1"/>
    <col min="39" max="39" width="6.6640625" style="1" customWidth="1"/>
    <col min="40" max="40" width="1.83203125" style="1" customWidth="1"/>
    <col min="41" max="41" width="9.33203125" style="1" bestFit="1" customWidth="1"/>
    <col min="42" max="42" width="6.6640625" style="1" customWidth="1"/>
    <col min="43" max="43" width="1.6640625" style="1" customWidth="1"/>
    <col min="44" max="44" width="9.6640625" style="1" bestFit="1" customWidth="1"/>
    <col min="45" max="45" width="6.6640625" style="1" customWidth="1"/>
    <col min="46" max="46" width="1.6640625" style="1" customWidth="1"/>
    <col min="47" max="47" width="9.33203125" style="1" bestFit="1" customWidth="1"/>
    <col min="48" max="48" width="6.6640625" style="1" customWidth="1"/>
    <col min="49" max="49" width="1.83203125" style="1" customWidth="1"/>
    <col min="50" max="50" width="9.33203125" style="1" bestFit="1" customWidth="1"/>
    <col min="51" max="51" width="6.6640625" style="1" customWidth="1"/>
    <col min="52" max="52" width="1.6640625" style="1" customWidth="1"/>
    <col min="53" max="53" width="9.6640625" style="1" bestFit="1" customWidth="1"/>
    <col min="54" max="54" width="6.6640625" style="1" customWidth="1"/>
    <col min="55" max="55" width="1.6640625" style="1" customWidth="1"/>
    <col min="56" max="56" width="9.33203125" style="1" bestFit="1" customWidth="1"/>
    <col min="57" max="57" width="6.6640625" style="1" customWidth="1"/>
    <col min="58" max="58" width="1.83203125" style="1" customWidth="1"/>
    <col min="59" max="59" width="9.33203125" style="1" bestFit="1" customWidth="1"/>
    <col min="60" max="60" width="6.6640625" style="1" customWidth="1"/>
    <col min="61" max="61" width="1.6640625" style="1" customWidth="1"/>
    <col min="62" max="62" width="9.6640625" style="1" bestFit="1" customWidth="1"/>
    <col min="63" max="63" width="6.6640625" style="1" customWidth="1"/>
    <col min="64" max="64" width="1.6640625" style="1" customWidth="1"/>
    <col min="65" max="65" width="9.33203125" style="1" bestFit="1" customWidth="1"/>
    <col min="66" max="66" width="6.6640625" style="1" customWidth="1"/>
    <col min="67" max="67" width="1.83203125" style="1" customWidth="1"/>
    <col min="68" max="68" width="9.33203125" style="1" bestFit="1" customWidth="1"/>
    <col min="69" max="69" width="6.6640625" style="1" customWidth="1"/>
    <col min="70" max="70" width="1.6640625" style="1" customWidth="1"/>
    <col min="71" max="71" width="9.6640625" style="1" bestFit="1" customWidth="1"/>
    <col min="72" max="72" width="6.6640625" style="1" customWidth="1"/>
    <col min="73" max="73" width="1.6640625" style="1" customWidth="1"/>
    <col min="74" max="74" width="9.6640625" style="1" customWidth="1"/>
    <col min="75" max="75" width="6.6640625" style="1" customWidth="1"/>
    <col min="76" max="76" width="1.83203125" style="1" customWidth="1"/>
    <col min="77" max="77" width="9.33203125" style="1" bestFit="1" customWidth="1"/>
    <col min="78" max="78" width="6.6640625" style="1" customWidth="1"/>
    <col min="79" max="79" width="1.6640625" style="1" customWidth="1"/>
    <col min="80" max="80" width="10.1640625" style="1" bestFit="1" customWidth="1"/>
    <col min="81" max="81" width="6.6640625" style="1" customWidth="1"/>
    <col min="82" max="16384" width="9.1640625" style="1"/>
  </cols>
  <sheetData>
    <row r="1" spans="1:81" x14ac:dyDescent="0.15">
      <c r="A1" s="8" t="s">
        <v>135</v>
      </c>
      <c r="B1" s="8"/>
      <c r="C1" s="8"/>
    </row>
    <row r="2" spans="1:81" x14ac:dyDescent="0.15">
      <c r="A2" s="32" t="s">
        <v>49</v>
      </c>
      <c r="B2" s="8"/>
      <c r="C2" s="8"/>
    </row>
    <row r="3" spans="1:81" x14ac:dyDescent="0.15">
      <c r="A3" s="8" t="s">
        <v>136</v>
      </c>
      <c r="B3" s="32"/>
      <c r="C3" s="8"/>
    </row>
    <row r="4" spans="1:81" s="8" customFormat="1" ht="12.75" customHeight="1" x14ac:dyDescent="0.15">
      <c r="A4" s="1" t="s">
        <v>150</v>
      </c>
      <c r="C4" s="53" t="s">
        <v>200</v>
      </c>
      <c r="E4" s="73" t="s">
        <v>45</v>
      </c>
      <c r="F4" s="73"/>
      <c r="G4" s="73"/>
      <c r="H4" s="73"/>
      <c r="I4" s="73"/>
      <c r="J4" s="73"/>
      <c r="K4" s="73"/>
      <c r="L4" s="73"/>
      <c r="M4" s="73"/>
      <c r="N4" s="73" t="s">
        <v>46</v>
      </c>
      <c r="O4" s="73"/>
      <c r="P4" s="73"/>
      <c r="Q4" s="73"/>
      <c r="R4" s="73"/>
      <c r="S4" s="73"/>
      <c r="T4" s="73"/>
      <c r="U4" s="73"/>
      <c r="V4" s="73"/>
      <c r="W4" s="73" t="s">
        <v>34</v>
      </c>
      <c r="X4" s="73"/>
      <c r="Y4" s="73"/>
      <c r="Z4" s="73"/>
      <c r="AA4" s="73"/>
      <c r="AB4" s="73"/>
      <c r="AC4" s="73"/>
      <c r="AD4" s="73"/>
      <c r="AE4" s="73"/>
      <c r="AF4" s="73" t="s">
        <v>41</v>
      </c>
      <c r="AG4" s="73"/>
      <c r="AH4" s="73"/>
      <c r="AI4" s="73"/>
      <c r="AJ4" s="73"/>
      <c r="AK4" s="73"/>
      <c r="AL4" s="73"/>
      <c r="AM4" s="73"/>
      <c r="AN4" s="73"/>
      <c r="AO4" s="73" t="s">
        <v>139</v>
      </c>
      <c r="AP4" s="73"/>
      <c r="AQ4" s="73"/>
      <c r="AR4" s="73"/>
      <c r="AS4" s="73"/>
      <c r="AT4" s="73"/>
      <c r="AU4" s="73"/>
      <c r="AV4" s="73"/>
      <c r="AW4" s="73"/>
      <c r="AX4" s="73" t="s">
        <v>155</v>
      </c>
      <c r="AY4" s="73"/>
      <c r="AZ4" s="73"/>
      <c r="BA4" s="73"/>
      <c r="BB4" s="73"/>
      <c r="BC4" s="73"/>
      <c r="BD4" s="73"/>
      <c r="BE4" s="73"/>
      <c r="BF4" s="73"/>
      <c r="BG4" s="73" t="s">
        <v>179</v>
      </c>
      <c r="BH4" s="73"/>
      <c r="BI4" s="73"/>
      <c r="BJ4" s="73"/>
      <c r="BK4" s="73"/>
      <c r="BL4" s="73"/>
      <c r="BM4" s="73"/>
      <c r="BN4" s="73"/>
      <c r="BO4" s="73"/>
      <c r="BP4" s="73" t="s">
        <v>185</v>
      </c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</row>
    <row r="5" spans="1:81" s="8" customFormat="1" x14ac:dyDescent="0.15">
      <c r="E5" s="73" t="s">
        <v>2</v>
      </c>
      <c r="F5" s="73"/>
      <c r="G5" s="21"/>
      <c r="H5" s="73" t="s">
        <v>3</v>
      </c>
      <c r="I5" s="73"/>
      <c r="J5" s="21"/>
      <c r="K5" s="73" t="s">
        <v>4</v>
      </c>
      <c r="L5" s="73"/>
      <c r="M5" s="21"/>
      <c r="N5" s="73" t="s">
        <v>35</v>
      </c>
      <c r="O5" s="73"/>
      <c r="P5" s="21"/>
      <c r="Q5" s="73" t="s">
        <v>36</v>
      </c>
      <c r="R5" s="73"/>
      <c r="S5" s="21"/>
      <c r="T5" s="73" t="s">
        <v>37</v>
      </c>
      <c r="U5" s="73"/>
      <c r="V5" s="21"/>
      <c r="W5" s="73" t="s">
        <v>38</v>
      </c>
      <c r="X5" s="73"/>
      <c r="Y5" s="21"/>
      <c r="Z5" s="73" t="s">
        <v>39</v>
      </c>
      <c r="AA5" s="73"/>
      <c r="AB5" s="21"/>
      <c r="AC5" s="73" t="s">
        <v>40</v>
      </c>
      <c r="AD5" s="73"/>
      <c r="AE5" s="21"/>
      <c r="AF5" s="73" t="s">
        <v>42</v>
      </c>
      <c r="AG5" s="73"/>
      <c r="AH5" s="21"/>
      <c r="AI5" s="73" t="s">
        <v>43</v>
      </c>
      <c r="AJ5" s="73"/>
      <c r="AK5" s="21"/>
      <c r="AL5" s="73" t="s">
        <v>44</v>
      </c>
      <c r="AM5" s="73"/>
      <c r="AN5" s="21"/>
      <c r="AO5" s="73" t="s">
        <v>147</v>
      </c>
      <c r="AP5" s="73"/>
      <c r="AQ5" s="21"/>
      <c r="AR5" s="73" t="s">
        <v>140</v>
      </c>
      <c r="AS5" s="73"/>
      <c r="AT5" s="21"/>
      <c r="AU5" s="73" t="s">
        <v>141</v>
      </c>
      <c r="AV5" s="73"/>
      <c r="AW5" s="21"/>
      <c r="AX5" s="73" t="s">
        <v>156</v>
      </c>
      <c r="AY5" s="73"/>
      <c r="AZ5" s="21"/>
      <c r="BA5" s="73" t="s">
        <v>157</v>
      </c>
      <c r="BB5" s="73"/>
      <c r="BC5" s="21"/>
      <c r="BD5" s="73" t="s">
        <v>158</v>
      </c>
      <c r="BE5" s="73"/>
      <c r="BF5" s="21"/>
      <c r="BG5" s="73" t="s">
        <v>176</v>
      </c>
      <c r="BH5" s="73"/>
      <c r="BI5" s="21"/>
      <c r="BJ5" s="73" t="s">
        <v>177</v>
      </c>
      <c r="BK5" s="73"/>
      <c r="BL5" s="21"/>
      <c r="BM5" s="73" t="s">
        <v>178</v>
      </c>
      <c r="BN5" s="73"/>
      <c r="BO5" s="21"/>
      <c r="BP5" s="73" t="s">
        <v>186</v>
      </c>
      <c r="BQ5" s="73"/>
      <c r="BR5" s="21"/>
      <c r="BS5" s="73" t="s">
        <v>187</v>
      </c>
      <c r="BT5" s="73"/>
      <c r="BU5" s="21"/>
      <c r="BV5" s="73" t="s">
        <v>188</v>
      </c>
      <c r="BW5" s="73"/>
      <c r="BX5" s="21"/>
      <c r="BY5" s="73" t="s">
        <v>201</v>
      </c>
      <c r="BZ5" s="73"/>
      <c r="CA5" s="21"/>
      <c r="CB5" s="74" t="s">
        <v>189</v>
      </c>
      <c r="CC5" s="74"/>
    </row>
    <row r="6" spans="1:81" s="8" customFormat="1" x14ac:dyDescent="0.15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S6" s="22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H6" s="22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W6" s="22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L6" s="22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A6" s="22"/>
      <c r="CB6" s="35"/>
      <c r="CC6" s="35"/>
    </row>
    <row r="7" spans="1:81" x14ac:dyDescent="0.15">
      <c r="A7" s="1" t="s">
        <v>55</v>
      </c>
      <c r="E7" s="38" t="s">
        <v>50</v>
      </c>
      <c r="F7" s="38" t="s">
        <v>51</v>
      </c>
      <c r="H7" s="38" t="s">
        <v>50</v>
      </c>
      <c r="I7" s="38" t="s">
        <v>51</v>
      </c>
      <c r="K7" s="38" t="s">
        <v>50</v>
      </c>
      <c r="L7" s="38" t="s">
        <v>51</v>
      </c>
      <c r="N7" s="38" t="s">
        <v>50</v>
      </c>
      <c r="O7" s="38" t="s">
        <v>51</v>
      </c>
      <c r="Q7" s="38" t="s">
        <v>50</v>
      </c>
      <c r="R7" s="38" t="s">
        <v>51</v>
      </c>
      <c r="T7" s="38" t="s">
        <v>50</v>
      </c>
      <c r="U7" s="38" t="s">
        <v>51</v>
      </c>
      <c r="W7" s="38" t="s">
        <v>50</v>
      </c>
      <c r="X7" s="38" t="s">
        <v>51</v>
      </c>
      <c r="Z7" s="38" t="s">
        <v>50</v>
      </c>
      <c r="AA7" s="38" t="s">
        <v>51</v>
      </c>
      <c r="AC7" s="38" t="s">
        <v>50</v>
      </c>
      <c r="AD7" s="38" t="s">
        <v>51</v>
      </c>
      <c r="AF7" s="38" t="s">
        <v>50</v>
      </c>
      <c r="AG7" s="38" t="s">
        <v>51</v>
      </c>
      <c r="AI7" s="38" t="s">
        <v>50</v>
      </c>
      <c r="AJ7" s="38" t="s">
        <v>51</v>
      </c>
      <c r="AL7" s="38" t="s">
        <v>50</v>
      </c>
      <c r="AM7" s="38" t="s">
        <v>51</v>
      </c>
      <c r="AO7" s="38" t="s">
        <v>50</v>
      </c>
      <c r="AP7" s="38" t="s">
        <v>51</v>
      </c>
      <c r="AR7" s="38" t="s">
        <v>50</v>
      </c>
      <c r="AS7" s="38" t="s">
        <v>51</v>
      </c>
      <c r="AU7" s="38" t="s">
        <v>50</v>
      </c>
      <c r="AV7" s="38" t="s">
        <v>51</v>
      </c>
      <c r="AX7" s="38" t="s">
        <v>50</v>
      </c>
      <c r="AY7" s="38" t="s">
        <v>51</v>
      </c>
      <c r="BA7" s="38" t="s">
        <v>50</v>
      </c>
      <c r="BB7" s="38" t="s">
        <v>51</v>
      </c>
      <c r="BD7" s="38" t="s">
        <v>50</v>
      </c>
      <c r="BE7" s="38" t="s">
        <v>51</v>
      </c>
      <c r="BG7" s="38" t="s">
        <v>50</v>
      </c>
      <c r="BH7" s="38" t="s">
        <v>51</v>
      </c>
      <c r="BJ7" s="38" t="s">
        <v>50</v>
      </c>
      <c r="BK7" s="38" t="s">
        <v>51</v>
      </c>
      <c r="BM7" s="38" t="s">
        <v>50</v>
      </c>
      <c r="BN7" s="38" t="s">
        <v>51</v>
      </c>
      <c r="BP7" s="38" t="s">
        <v>50</v>
      </c>
      <c r="BQ7" s="38" t="s">
        <v>51</v>
      </c>
      <c r="BS7" s="38" t="s">
        <v>50</v>
      </c>
      <c r="BT7" s="38" t="s">
        <v>51</v>
      </c>
      <c r="BV7" s="38" t="s">
        <v>50</v>
      </c>
      <c r="BW7" s="38" t="s">
        <v>51</v>
      </c>
      <c r="BY7" s="38"/>
      <c r="BZ7" s="38"/>
      <c r="CB7" s="38"/>
      <c r="CC7" s="38"/>
    </row>
    <row r="8" spans="1:81" s="71" customFormat="1" x14ac:dyDescent="0.15">
      <c r="B8" s="71" t="s">
        <v>110</v>
      </c>
      <c r="E8" s="71">
        <v>1832066</v>
      </c>
      <c r="F8" s="72">
        <f>E8/E16</f>
        <v>0.80996342916965824</v>
      </c>
      <c r="H8" s="71">
        <v>1889598</v>
      </c>
      <c r="I8" s="72">
        <f>H8/H16</f>
        <v>0.80687225647770167</v>
      </c>
      <c r="K8" s="71">
        <v>1688469</v>
      </c>
      <c r="L8" s="72">
        <f>K8/K16</f>
        <v>0.7967749957647694</v>
      </c>
      <c r="N8" s="71">
        <v>2071540</v>
      </c>
      <c r="O8" s="72">
        <f>N8/N16</f>
        <v>0.77313087137985614</v>
      </c>
      <c r="Q8" s="71">
        <v>2014983</v>
      </c>
      <c r="R8" s="72">
        <f>Q8/Q16</f>
        <v>0.77864139648097486</v>
      </c>
      <c r="T8" s="71">
        <v>1766690</v>
      </c>
      <c r="U8" s="72">
        <f>T8/T16</f>
        <v>0.78154348966650944</v>
      </c>
      <c r="W8" s="71">
        <v>2188907</v>
      </c>
      <c r="X8" s="72">
        <f>W8/W16</f>
        <v>0.78896021510802261</v>
      </c>
      <c r="Z8" s="71">
        <v>2191964</v>
      </c>
      <c r="AA8" s="72">
        <f>Z8/Z16</f>
        <v>0.79476461963071843</v>
      </c>
      <c r="AC8" s="71">
        <v>2068742</v>
      </c>
      <c r="AD8" s="72">
        <f>AC8/AC16</f>
        <v>0.79492216168942598</v>
      </c>
      <c r="AF8" s="71">
        <v>2701755</v>
      </c>
      <c r="AG8" s="72">
        <f>AF8/AF16</f>
        <v>0.81597961013658171</v>
      </c>
      <c r="AI8" s="71">
        <v>2639523</v>
      </c>
      <c r="AJ8" s="72">
        <f>AI8/AI16</f>
        <v>0.81327398236108983</v>
      </c>
      <c r="AL8" s="71">
        <v>2396840</v>
      </c>
      <c r="AM8" s="72">
        <f>AL8/AL16</f>
        <v>0.81486173113751348</v>
      </c>
      <c r="AO8" s="71">
        <v>3060341</v>
      </c>
      <c r="AP8" s="72">
        <f>AO8/AO16</f>
        <v>0.81604828120983541</v>
      </c>
      <c r="AR8" s="71">
        <v>2920165</v>
      </c>
      <c r="AS8" s="72">
        <f>AR8/AR16</f>
        <v>0.81133859414079934</v>
      </c>
      <c r="AU8" s="71">
        <v>2794515</v>
      </c>
      <c r="AV8" s="72">
        <f>AU8/AU16</f>
        <v>0.82065285381268949</v>
      </c>
      <c r="AX8" s="71">
        <v>3292658</v>
      </c>
      <c r="AY8" s="72">
        <f>AX8/AX16</f>
        <v>0.82011204297604312</v>
      </c>
      <c r="BA8" s="71">
        <v>3150220</v>
      </c>
      <c r="BB8" s="72">
        <f>BA8/BA16</f>
        <v>0.8108855976954954</v>
      </c>
      <c r="BD8" s="71">
        <v>2908963</v>
      </c>
      <c r="BE8" s="72">
        <f>BD8/BD16</f>
        <v>0.8207975070462793</v>
      </c>
      <c r="BG8" s="71">
        <v>3428974</v>
      </c>
      <c r="BH8" s="72">
        <f>BG8/BG16</f>
        <v>0.83098721253901109</v>
      </c>
      <c r="BJ8" s="71">
        <v>3300814</v>
      </c>
      <c r="BK8" s="72">
        <f>BJ8/BJ16</f>
        <v>0.82577163088204686</v>
      </c>
      <c r="BM8" s="71">
        <v>3090613</v>
      </c>
      <c r="BN8" s="72">
        <f>BM8/BM16</f>
        <v>0.83495689883410185</v>
      </c>
      <c r="BP8" s="71">
        <v>3843373.3679999998</v>
      </c>
      <c r="BQ8" s="72">
        <f>BP8/BP16</f>
        <v>0.84612309882699266</v>
      </c>
      <c r="BS8" s="71">
        <v>3694200</v>
      </c>
      <c r="BT8" s="72">
        <f>BS8/BS16</f>
        <v>0.84214797658344431</v>
      </c>
      <c r="BV8" s="71">
        <v>3425540</v>
      </c>
      <c r="BW8" s="72">
        <f>BV8/BV16</f>
        <v>0.83407008054751175</v>
      </c>
      <c r="BZ8" s="72"/>
      <c r="CC8" s="72"/>
    </row>
    <row r="9" spans="1:81" x14ac:dyDescent="0.15">
      <c r="B9" s="1" t="s">
        <v>111</v>
      </c>
      <c r="E9" s="4">
        <v>316489</v>
      </c>
      <c r="F9" s="28">
        <f>E9/E16</f>
        <v>0.13992100488436332</v>
      </c>
      <c r="G9" s="4"/>
      <c r="H9" s="4">
        <v>329889</v>
      </c>
      <c r="I9" s="28">
        <f>H9/H16</f>
        <v>0.14086503151314328</v>
      </c>
      <c r="J9" s="4"/>
      <c r="K9" s="4">
        <v>320117</v>
      </c>
      <c r="L9" s="28">
        <f>K9/K16</f>
        <v>0.15106064803039362</v>
      </c>
      <c r="M9" s="4"/>
      <c r="N9" s="4">
        <v>477794</v>
      </c>
      <c r="O9" s="28">
        <f>N9/N16</f>
        <v>0.17832013456658669</v>
      </c>
      <c r="P9" s="4"/>
      <c r="Q9" s="4">
        <v>457870</v>
      </c>
      <c r="R9" s="28">
        <f>Q9/Q16</f>
        <v>0.17693277621039183</v>
      </c>
      <c r="S9" s="4"/>
      <c r="T9" s="4">
        <v>390262</v>
      </c>
      <c r="U9" s="28">
        <f>T9/T16</f>
        <v>0.17264303605286233</v>
      </c>
      <c r="V9" s="4"/>
      <c r="W9" s="4">
        <v>467795</v>
      </c>
      <c r="X9" s="28">
        <f>W9/W16</f>
        <v>0.16861001578708343</v>
      </c>
      <c r="Y9" s="4"/>
      <c r="Z9" s="4">
        <v>437050</v>
      </c>
      <c r="AA9" s="28">
        <f>Z9/Z16</f>
        <v>0.15846605008549661</v>
      </c>
      <c r="AB9" s="4"/>
      <c r="AC9" s="4">
        <v>427650</v>
      </c>
      <c r="AD9" s="28">
        <f>AC9/AC16</f>
        <v>0.16432617622037116</v>
      </c>
      <c r="AE9" s="4"/>
      <c r="AF9" s="4">
        <v>490659</v>
      </c>
      <c r="AG9" s="28">
        <f>AF9/AF16</f>
        <v>0.1481880257573337</v>
      </c>
      <c r="AH9" s="4"/>
      <c r="AI9" s="4">
        <v>474907</v>
      </c>
      <c r="AJ9" s="28">
        <f>AI9/AI16</f>
        <v>0.146325494091606</v>
      </c>
      <c r="AL9" s="4">
        <v>437272</v>
      </c>
      <c r="AM9" s="28">
        <f>AL9/AL16</f>
        <v>0.14866082796430416</v>
      </c>
      <c r="AO9" s="4">
        <v>545245</v>
      </c>
      <c r="AP9" s="28">
        <f>AO9/AO16</f>
        <v>0.14539106756020218</v>
      </c>
      <c r="AQ9" s="4"/>
      <c r="AR9" s="4">
        <v>530270</v>
      </c>
      <c r="AS9" s="28">
        <f>AR9/AR16</f>
        <v>0.14733020781875053</v>
      </c>
      <c r="AU9" s="4">
        <v>481676</v>
      </c>
      <c r="AV9" s="28">
        <f>AU9/AU16</f>
        <v>0.14145165941606364</v>
      </c>
      <c r="AX9" s="4">
        <v>576625</v>
      </c>
      <c r="AY9" s="28">
        <f>AX9/AX16</f>
        <v>0.1436216900695611</v>
      </c>
      <c r="AZ9" s="4"/>
      <c r="BA9" s="4">
        <v>591774</v>
      </c>
      <c r="BB9" s="28">
        <f>BA9/BA16</f>
        <v>0.15232619108844908</v>
      </c>
      <c r="BD9" s="4">
        <v>513796</v>
      </c>
      <c r="BE9" s="28">
        <f>BD9/BD16</f>
        <v>0.14497347540355451</v>
      </c>
      <c r="BG9" s="4">
        <v>567741</v>
      </c>
      <c r="BH9" s="28">
        <f>BG9/BG16</f>
        <v>0.13758795226622036</v>
      </c>
      <c r="BI9" s="4"/>
      <c r="BJ9" s="4">
        <v>560402</v>
      </c>
      <c r="BK9" s="28">
        <f>BJ9/BJ16</f>
        <v>0.14019695550538772</v>
      </c>
      <c r="BM9" s="4">
        <v>488385</v>
      </c>
      <c r="BN9" s="28">
        <f>BM9/BM16</f>
        <v>0.13194160027059124</v>
      </c>
      <c r="BP9" s="4">
        <v>553390.15700000001</v>
      </c>
      <c r="BQ9" s="28">
        <f>BP9/BP16</f>
        <v>0.12182948406723623</v>
      </c>
      <c r="BR9" s="4"/>
      <c r="BS9" s="4">
        <v>547767</v>
      </c>
      <c r="BT9" s="28">
        <f>BS9/BS16</f>
        <v>0.12487165575474624</v>
      </c>
      <c r="BU9" s="4"/>
      <c r="BV9" s="4">
        <v>552755</v>
      </c>
      <c r="BW9" s="28">
        <f>BV9/BV16</f>
        <v>0.13458795032988663</v>
      </c>
      <c r="BY9" s="4"/>
      <c r="BZ9" s="28"/>
      <c r="CB9" s="4"/>
      <c r="CC9" s="28"/>
    </row>
    <row r="10" spans="1:81" x14ac:dyDescent="0.15">
      <c r="B10" s="1" t="s">
        <v>112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S10" s="4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H10" s="4"/>
      <c r="AI10" s="4"/>
      <c r="AJ10" s="28"/>
      <c r="AL10" s="4"/>
      <c r="AM10" s="28"/>
      <c r="AO10" s="4"/>
      <c r="AP10" s="28"/>
      <c r="AQ10" s="4"/>
      <c r="AR10" s="4"/>
      <c r="AS10" s="28"/>
      <c r="AU10" s="4"/>
      <c r="AV10" s="28"/>
      <c r="AX10" s="4"/>
      <c r="AY10" s="28"/>
      <c r="AZ10" s="4"/>
      <c r="BA10" s="4"/>
      <c r="BB10" s="28"/>
      <c r="BD10" s="4"/>
      <c r="BE10" s="28"/>
      <c r="BG10" s="4"/>
      <c r="BH10" s="28"/>
      <c r="BI10" s="4"/>
      <c r="BJ10" s="4"/>
      <c r="BK10" s="28"/>
      <c r="BM10" s="4"/>
      <c r="BN10" s="28"/>
      <c r="BP10" s="4"/>
      <c r="BQ10" s="28"/>
      <c r="BR10" s="4"/>
      <c r="BS10" s="4"/>
      <c r="BT10" s="28"/>
      <c r="BU10" s="4"/>
      <c r="BV10" s="4"/>
      <c r="BW10" s="28"/>
      <c r="BY10" s="4"/>
      <c r="BZ10" s="28"/>
      <c r="CB10" s="4"/>
      <c r="CC10" s="28"/>
    </row>
    <row r="11" spans="1:81" x14ac:dyDescent="0.15">
      <c r="C11" s="1" t="s">
        <v>113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46338</v>
      </c>
      <c r="O11" s="28"/>
      <c r="P11" s="4"/>
      <c r="Q11" s="4">
        <v>44941</v>
      </c>
      <c r="R11" s="28"/>
      <c r="S11" s="4"/>
      <c r="T11" s="4">
        <v>39760</v>
      </c>
      <c r="U11" s="28"/>
      <c r="V11" s="4"/>
      <c r="W11" s="4">
        <v>51277</v>
      </c>
      <c r="X11" s="28"/>
      <c r="Y11" s="4"/>
      <c r="Z11" s="4">
        <v>52879</v>
      </c>
      <c r="AA11" s="28"/>
      <c r="AB11" s="4"/>
      <c r="AC11" s="4">
        <v>48592</v>
      </c>
      <c r="AD11" s="28"/>
      <c r="AE11" s="4"/>
      <c r="AF11" s="4">
        <v>64624</v>
      </c>
      <c r="AG11" s="28"/>
      <c r="AH11" s="4"/>
      <c r="AI11" s="4">
        <v>65012</v>
      </c>
      <c r="AJ11" s="28"/>
      <c r="AL11" s="4">
        <v>48754</v>
      </c>
      <c r="AM11" s="28"/>
      <c r="AO11" s="4">
        <v>63727</v>
      </c>
      <c r="AP11" s="28"/>
      <c r="AQ11" s="4"/>
      <c r="AR11" s="4">
        <v>62961</v>
      </c>
      <c r="AS11" s="28"/>
      <c r="AU11" s="4">
        <v>61661</v>
      </c>
      <c r="AV11" s="28"/>
      <c r="AX11" s="4">
        <v>71705</v>
      </c>
      <c r="AY11" s="28"/>
      <c r="AZ11" s="4"/>
      <c r="BA11" s="4">
        <v>64071</v>
      </c>
      <c r="BB11" s="28"/>
      <c r="BD11" s="4">
        <v>61600</v>
      </c>
      <c r="BE11" s="28"/>
      <c r="BG11" s="4">
        <v>76248</v>
      </c>
      <c r="BH11" s="28"/>
      <c r="BI11" s="4"/>
      <c r="BJ11" s="4">
        <v>75056</v>
      </c>
      <c r="BK11" s="28"/>
      <c r="BM11" s="4">
        <v>70205</v>
      </c>
      <c r="BN11" s="28"/>
      <c r="BP11" s="4">
        <v>91894.683000000005</v>
      </c>
      <c r="BQ11" s="28"/>
      <c r="BR11" s="4"/>
      <c r="BS11" s="4">
        <v>85524</v>
      </c>
      <c r="BT11" s="28"/>
      <c r="BU11" s="4"/>
      <c r="BV11" s="4">
        <v>77053</v>
      </c>
      <c r="BW11" s="28"/>
      <c r="BY11" s="4"/>
      <c r="BZ11" s="28"/>
      <c r="CB11" s="4"/>
      <c r="CC11" s="28"/>
    </row>
    <row r="12" spans="1:81" s="12" customFormat="1" x14ac:dyDescent="0.15">
      <c r="C12" s="12" t="s">
        <v>114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-3304</v>
      </c>
      <c r="O12" s="39"/>
      <c r="P12" s="14"/>
      <c r="Q12" s="14">
        <v>-2855</v>
      </c>
      <c r="R12" s="39"/>
      <c r="S12" s="14"/>
      <c r="T12" s="14">
        <v>-5648</v>
      </c>
      <c r="U12" s="39"/>
      <c r="V12" s="14"/>
      <c r="W12" s="14">
        <v>-13824</v>
      </c>
      <c r="X12" s="39"/>
      <c r="Y12" s="14"/>
      <c r="Z12" s="14">
        <v>-12055</v>
      </c>
      <c r="AA12" s="39"/>
      <c r="AB12" s="14"/>
      <c r="AC12" s="14">
        <v>-13059</v>
      </c>
      <c r="AD12" s="39"/>
      <c r="AE12" s="14"/>
      <c r="AF12" s="14">
        <v>-25763</v>
      </c>
      <c r="AG12" s="39"/>
      <c r="AH12" s="14"/>
      <c r="AI12" s="14">
        <v>-21209</v>
      </c>
      <c r="AJ12" s="39"/>
      <c r="AL12" s="14">
        <v>-17670</v>
      </c>
      <c r="AM12" s="39"/>
      <c r="AO12" s="14">
        <v>-17209</v>
      </c>
      <c r="AP12" s="39"/>
      <c r="AQ12" s="14"/>
      <c r="AR12" s="14">
        <v>-12742</v>
      </c>
      <c r="AS12" s="39"/>
      <c r="AU12" s="14">
        <v>-15166</v>
      </c>
      <c r="AV12" s="39"/>
      <c r="AX12" s="14">
        <v>-17008</v>
      </c>
      <c r="AY12" s="39"/>
      <c r="AZ12" s="14"/>
      <c r="BA12" s="14">
        <v>-14539</v>
      </c>
      <c r="BB12" s="39"/>
      <c r="BD12" s="14">
        <v>-13589</v>
      </c>
      <c r="BE12" s="39"/>
      <c r="BG12" s="14">
        <v>-11939</v>
      </c>
      <c r="BH12" s="39"/>
      <c r="BI12" s="14"/>
      <c r="BJ12" s="14">
        <v>-8251</v>
      </c>
      <c r="BK12" s="39"/>
      <c r="BM12" s="14">
        <v>-9115</v>
      </c>
      <c r="BN12" s="39"/>
      <c r="BP12" s="14">
        <v>-11442.424999999999</v>
      </c>
      <c r="BQ12" s="39"/>
      <c r="BR12" s="14"/>
      <c r="BS12" s="14">
        <v>-11578</v>
      </c>
      <c r="BT12" s="39"/>
      <c r="BU12" s="14"/>
      <c r="BV12" s="14">
        <v>-12822</v>
      </c>
      <c r="BW12" s="39"/>
      <c r="BY12" s="14"/>
      <c r="BZ12" s="39"/>
      <c r="CB12" s="14"/>
      <c r="CC12" s="39"/>
    </row>
    <row r="13" spans="1:81" x14ac:dyDescent="0.15">
      <c r="C13" s="1" t="s">
        <v>172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61886+25163</f>
        <v>87049</v>
      </c>
      <c r="O13" s="28"/>
      <c r="P13" s="4"/>
      <c r="Q13" s="5">
        <f>46853+26027</f>
        <v>72880</v>
      </c>
      <c r="R13" s="28"/>
      <c r="S13" s="4"/>
      <c r="T13" s="5">
        <f>45997+23453</f>
        <v>69450</v>
      </c>
      <c r="U13" s="28"/>
      <c r="V13" s="4"/>
      <c r="W13" s="5">
        <f>55457+24808</f>
        <v>80265</v>
      </c>
      <c r="X13" s="28"/>
      <c r="Y13" s="4"/>
      <c r="Z13" s="5">
        <f>61393+26773</f>
        <v>88166</v>
      </c>
      <c r="AA13" s="28"/>
      <c r="AB13" s="4"/>
      <c r="AC13" s="5">
        <f>45693+24828</f>
        <v>70521</v>
      </c>
      <c r="AD13" s="28"/>
      <c r="AE13" s="4"/>
      <c r="AF13" s="5">
        <f>52427+27355</f>
        <v>79782</v>
      </c>
      <c r="AG13" s="28"/>
      <c r="AH13" s="4"/>
      <c r="AI13" s="5">
        <f>60002+27317</f>
        <v>87319</v>
      </c>
      <c r="AJ13" s="28"/>
      <c r="AK13" s="4"/>
      <c r="AL13" s="5">
        <f>50073+26138</f>
        <v>76211</v>
      </c>
      <c r="AM13" s="28"/>
      <c r="AN13" s="4"/>
      <c r="AO13" s="5">
        <f>69789+28303</f>
        <v>98092</v>
      </c>
      <c r="AP13" s="28"/>
      <c r="AQ13" s="4"/>
      <c r="AR13" s="5">
        <f>69944+28596</f>
        <v>98540</v>
      </c>
      <c r="AS13" s="28"/>
      <c r="AT13" s="4"/>
      <c r="AU13" s="5">
        <f>54561+27987</f>
        <v>82548</v>
      </c>
      <c r="AV13" s="28"/>
      <c r="AW13" s="4"/>
      <c r="AX13" s="5">
        <f>60048+30860</f>
        <v>90908</v>
      </c>
      <c r="AY13" s="28"/>
      <c r="AZ13" s="4"/>
      <c r="BA13" s="5">
        <f>60493+32894</f>
        <v>93387</v>
      </c>
      <c r="BB13" s="28"/>
      <c r="BC13" s="4"/>
      <c r="BD13" s="5">
        <f>42291+31008</f>
        <v>73299</v>
      </c>
      <c r="BE13" s="28"/>
      <c r="BF13" s="4"/>
      <c r="BG13" s="5">
        <v>65362</v>
      </c>
      <c r="BH13" s="28"/>
      <c r="BI13" s="4"/>
      <c r="BJ13" s="5">
        <v>69227</v>
      </c>
      <c r="BK13" s="28"/>
      <c r="BL13" s="4"/>
      <c r="BM13" s="5">
        <v>61436</v>
      </c>
      <c r="BN13" s="28"/>
      <c r="BO13" s="4"/>
      <c r="BP13" s="5">
        <v>65117.800999999999</v>
      </c>
      <c r="BQ13" s="28"/>
      <c r="BR13" s="4"/>
      <c r="BS13" s="5">
        <v>70727</v>
      </c>
      <c r="BT13" s="28"/>
      <c r="BU13" s="4"/>
      <c r="BV13" s="5">
        <v>64491</v>
      </c>
      <c r="BW13" s="28"/>
      <c r="BX13" s="4"/>
      <c r="BY13" s="5"/>
      <c r="BZ13" s="28"/>
      <c r="CA13" s="4"/>
      <c r="CB13" s="5"/>
      <c r="CC13" s="28"/>
    </row>
    <row r="14" spans="1:81" x14ac:dyDescent="0.15">
      <c r="C14" s="1" t="s">
        <v>115</v>
      </c>
      <c r="E14" s="4">
        <f>SUM(E11:E13)</f>
        <v>113357</v>
      </c>
      <c r="F14" s="28">
        <f>E14/E16</f>
        <v>5.0115565945978449E-2</v>
      </c>
      <c r="G14" s="4"/>
      <c r="H14" s="4">
        <f>SUM(H11:H13)</f>
        <v>122393</v>
      </c>
      <c r="I14" s="28">
        <f>H14/H16</f>
        <v>5.2262712009155041E-2</v>
      </c>
      <c r="J14" s="4"/>
      <c r="K14" s="4">
        <f>SUM(K11:K13)</f>
        <v>110543</v>
      </c>
      <c r="L14" s="28">
        <f>K14/K16</f>
        <v>5.216435620483699E-2</v>
      </c>
      <c r="M14" s="4"/>
      <c r="N14" s="4">
        <f>SUM(N11:N13)</f>
        <v>130083</v>
      </c>
      <c r="O14" s="28">
        <f>N14/N16</f>
        <v>4.8548994053557171E-2</v>
      </c>
      <c r="P14" s="4"/>
      <c r="Q14" s="4">
        <f>SUM(Q11:Q13)</f>
        <v>114966</v>
      </c>
      <c r="R14" s="28">
        <f>Q14/Q16</f>
        <v>4.4425827308633252E-2</v>
      </c>
      <c r="S14" s="4"/>
      <c r="T14" s="4">
        <f>SUM(T11:T13)</f>
        <v>103562</v>
      </c>
      <c r="U14" s="28">
        <f>T14/T16</f>
        <v>4.5813474280628208E-2</v>
      </c>
      <c r="V14" s="4"/>
      <c r="W14" s="4">
        <f>SUM(W11:W13)</f>
        <v>117718</v>
      </c>
      <c r="X14" s="28">
        <f>W14/W16</f>
        <v>4.2429769104893995E-2</v>
      </c>
      <c r="Y14" s="4"/>
      <c r="Z14" s="4">
        <f>SUM(Z11:Z13)</f>
        <v>128990</v>
      </c>
      <c r="AA14" s="28">
        <f>Z14/Z16</f>
        <v>4.6769330283784938E-2</v>
      </c>
      <c r="AB14" s="4"/>
      <c r="AC14" s="4">
        <f>SUM(AC11:AC13)</f>
        <v>106054</v>
      </c>
      <c r="AD14" s="28">
        <f>AC14/AC16</f>
        <v>4.0751662090202832E-2</v>
      </c>
      <c r="AE14" s="4"/>
      <c r="AF14" s="4">
        <f>SUM(AF11:AF13)</f>
        <v>118643</v>
      </c>
      <c r="AG14" s="28">
        <f>AF14/AF16</f>
        <v>3.5832364106084549E-2</v>
      </c>
      <c r="AH14" s="4"/>
      <c r="AI14" s="4">
        <f>SUM(AI11:AI13)</f>
        <v>131122</v>
      </c>
      <c r="AJ14" s="28">
        <f>AI14/AI16</f>
        <v>4.0400523547304126E-2</v>
      </c>
      <c r="AL14" s="4">
        <f>SUM(AL11:AL13)</f>
        <v>107295</v>
      </c>
      <c r="AM14" s="28">
        <f>AL14/AL16</f>
        <v>3.6477440898182403E-2</v>
      </c>
      <c r="AO14" s="4">
        <f>SUM(AO11:AO13)</f>
        <v>144610</v>
      </c>
      <c r="AP14" s="28">
        <f>AO14/AO16</f>
        <v>3.8560651229962384E-2</v>
      </c>
      <c r="AQ14" s="4"/>
      <c r="AR14" s="4">
        <f>SUM(AR11:AR13)</f>
        <v>148759</v>
      </c>
      <c r="AS14" s="28">
        <f>AR14/AR16</f>
        <v>4.1331198040450171E-2</v>
      </c>
      <c r="AU14" s="4">
        <f>SUM(AU11:AU13)</f>
        <v>129043</v>
      </c>
      <c r="AV14" s="28">
        <f>AU14/AU16</f>
        <v>3.789548677124685E-2</v>
      </c>
      <c r="AX14" s="4">
        <f>SUM(AX11:AX13)</f>
        <v>145605</v>
      </c>
      <c r="AY14" s="28">
        <f>AX14/AX16</f>
        <v>3.6266266954395741E-2</v>
      </c>
      <c r="AZ14" s="4"/>
      <c r="BA14" s="4">
        <f>SUM(BA11:BA13)</f>
        <v>142919</v>
      </c>
      <c r="BB14" s="28">
        <f>BA14/BA16</f>
        <v>3.6788211216055543E-2</v>
      </c>
      <c r="BD14" s="4">
        <f>SUM(BD11:BD13)</f>
        <v>121310</v>
      </c>
      <c r="BE14" s="28">
        <f>BD14/BD16</f>
        <v>3.4229017550166205E-2</v>
      </c>
      <c r="BG14" s="4">
        <f>SUM(BG11:BG13)</f>
        <v>129671</v>
      </c>
      <c r="BH14" s="28">
        <f>BG14/BG16</f>
        <v>3.1424835194768498E-2</v>
      </c>
      <c r="BI14" s="4"/>
      <c r="BJ14" s="4">
        <f>SUM(BJ11:BJ13)</f>
        <v>136032</v>
      </c>
      <c r="BK14" s="28">
        <f>BJ14/BJ16</f>
        <v>3.4031413612565446E-2</v>
      </c>
      <c r="BM14" s="4">
        <f>SUM(BM11:BM13)</f>
        <v>122526</v>
      </c>
      <c r="BN14" s="28">
        <f>BM14/BM16</f>
        <v>3.3101500895306904E-2</v>
      </c>
      <c r="BP14" s="4">
        <f>SUM(BP11:BP13)</f>
        <v>145570.05900000001</v>
      </c>
      <c r="BQ14" s="28">
        <f>BP14/BP16</f>
        <v>3.2047417105771074E-2</v>
      </c>
      <c r="BR14" s="4"/>
      <c r="BS14" s="4">
        <f>SUM(BS11:BS13)</f>
        <v>144673</v>
      </c>
      <c r="BT14" s="28">
        <f>BS14/BS16</f>
        <v>3.2980367661809493E-2</v>
      </c>
      <c r="BU14" s="4"/>
      <c r="BV14" s="4">
        <f>SUM(BV11:BV13)</f>
        <v>128722</v>
      </c>
      <c r="BW14" s="28">
        <f>BV14/BV16</f>
        <v>3.1341969122601634E-2</v>
      </c>
      <c r="BY14" s="4"/>
      <c r="BZ14" s="28"/>
      <c r="CB14" s="4"/>
      <c r="CC14" s="28"/>
    </row>
    <row r="15" spans="1:81" x14ac:dyDescent="0.15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S15" s="5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H15" s="14"/>
      <c r="AI15" s="5"/>
      <c r="AJ15" s="29"/>
      <c r="AL15" s="5"/>
      <c r="AM15" s="29"/>
      <c r="AO15" s="5"/>
      <c r="AP15" s="29"/>
      <c r="AQ15" s="14"/>
      <c r="AR15" s="5"/>
      <c r="AS15" s="29"/>
      <c r="AU15" s="5"/>
      <c r="AV15" s="29"/>
      <c r="AX15" s="5"/>
      <c r="AY15" s="29"/>
      <c r="AZ15" s="14"/>
      <c r="BA15" s="5"/>
      <c r="BB15" s="29"/>
      <c r="BD15" s="5"/>
      <c r="BE15" s="29"/>
      <c r="BG15" s="5"/>
      <c r="BH15" s="29"/>
      <c r="BI15" s="14"/>
      <c r="BJ15" s="5"/>
      <c r="BK15" s="29"/>
      <c r="BM15" s="5"/>
      <c r="BN15" s="29"/>
      <c r="BP15" s="5"/>
      <c r="BQ15" s="29"/>
      <c r="BR15" s="14"/>
      <c r="BS15" s="5"/>
      <c r="BT15" s="29"/>
      <c r="BU15" s="14"/>
      <c r="BV15" s="5"/>
      <c r="BW15" s="29"/>
      <c r="BY15" s="5"/>
      <c r="BZ15" s="29"/>
      <c r="CB15" s="5"/>
      <c r="CC15" s="29"/>
    </row>
    <row r="16" spans="1:81" x14ac:dyDescent="0.15">
      <c r="A16" s="1" t="s">
        <v>56</v>
      </c>
      <c r="E16" s="4">
        <f>+E8+E9+E14</f>
        <v>2261912</v>
      </c>
      <c r="F16" s="28">
        <f>E16/E16</f>
        <v>1</v>
      </c>
      <c r="G16" s="4"/>
      <c r="H16" s="4">
        <f>+H8+H9+H14</f>
        <v>2341880</v>
      </c>
      <c r="I16" s="28">
        <f>H16/H16</f>
        <v>1</v>
      </c>
      <c r="J16" s="4"/>
      <c r="K16" s="4">
        <f>+K8+K9+K14</f>
        <v>2119129</v>
      </c>
      <c r="L16" s="28">
        <f>K16/K16</f>
        <v>1</v>
      </c>
      <c r="M16" s="4"/>
      <c r="N16" s="4">
        <f>+N8+N9+N14</f>
        <v>2679417</v>
      </c>
      <c r="O16" s="28">
        <f>N16/N16</f>
        <v>1</v>
      </c>
      <c r="P16" s="4"/>
      <c r="Q16" s="4">
        <f>+Q8+Q9+Q14</f>
        <v>2587819</v>
      </c>
      <c r="R16" s="28">
        <f>Q16/Q16</f>
        <v>1</v>
      </c>
      <c r="S16" s="4"/>
      <c r="T16" s="4">
        <f>+T8+T9+T14</f>
        <v>2260514</v>
      </c>
      <c r="U16" s="28">
        <f>T16/T16</f>
        <v>1</v>
      </c>
      <c r="V16" s="4"/>
      <c r="W16" s="4">
        <f>+W8+W9+W14</f>
        <v>2774420</v>
      </c>
      <c r="X16" s="28">
        <f>W16/W16</f>
        <v>1</v>
      </c>
      <c r="Y16" s="4"/>
      <c r="Z16" s="4">
        <f>+Z8+Z9+Z14</f>
        <v>2758004</v>
      </c>
      <c r="AA16" s="28">
        <f>Z16/Z16</f>
        <v>1</v>
      </c>
      <c r="AB16" s="4"/>
      <c r="AC16" s="4">
        <f>+AC8+AC9+AC14</f>
        <v>2602446</v>
      </c>
      <c r="AD16" s="28">
        <f>AC16/AC16</f>
        <v>1</v>
      </c>
      <c r="AE16" s="4"/>
      <c r="AF16" s="4">
        <f>+AF8+AF9+AF14</f>
        <v>3311057</v>
      </c>
      <c r="AG16" s="28">
        <f>AF16/AF16</f>
        <v>1</v>
      </c>
      <c r="AH16" s="4"/>
      <c r="AI16" s="4">
        <f>+AI8+AI9+AI14</f>
        <v>3245552</v>
      </c>
      <c r="AJ16" s="28">
        <f>AI16/AI16</f>
        <v>1</v>
      </c>
      <c r="AL16" s="4">
        <f>+AL8+AL9+AL14</f>
        <v>2941407</v>
      </c>
      <c r="AM16" s="28">
        <f>AL16/AL16</f>
        <v>1</v>
      </c>
      <c r="AO16" s="4">
        <f>+AO8+AO9+AO14</f>
        <v>3750196</v>
      </c>
      <c r="AP16" s="28">
        <f>AO16/AO16</f>
        <v>1</v>
      </c>
      <c r="AQ16" s="4"/>
      <c r="AR16" s="4">
        <f>+AR8+AR9+AR14</f>
        <v>3599194</v>
      </c>
      <c r="AS16" s="28">
        <f>AR16/AR16</f>
        <v>1</v>
      </c>
      <c r="AU16" s="4">
        <f>+AU8+AU9+AU14</f>
        <v>3405234</v>
      </c>
      <c r="AV16" s="28">
        <f>AU16/AU16</f>
        <v>1</v>
      </c>
      <c r="AX16" s="4">
        <f>+AX8+AX9+AX14</f>
        <v>4014888</v>
      </c>
      <c r="AY16" s="28">
        <f>AX16/AX16</f>
        <v>1</v>
      </c>
      <c r="AZ16" s="4"/>
      <c r="BA16" s="4">
        <f>+BA8+BA9+BA14</f>
        <v>3884913</v>
      </c>
      <c r="BB16" s="28">
        <f>BA16/BA16</f>
        <v>1</v>
      </c>
      <c r="BD16" s="4">
        <f>+BD8+BD9+BD14</f>
        <v>3544069</v>
      </c>
      <c r="BE16" s="28">
        <f>BD16/BD16</f>
        <v>1</v>
      </c>
      <c r="BG16" s="4">
        <f>+BG8+BG9+BG14</f>
        <v>4126386</v>
      </c>
      <c r="BH16" s="28">
        <f>BG16/BG16</f>
        <v>1</v>
      </c>
      <c r="BI16" s="4"/>
      <c r="BJ16" s="4">
        <f>+BJ8+BJ9+BJ14</f>
        <v>3997248</v>
      </c>
      <c r="BK16" s="28">
        <f>BJ16/BJ16</f>
        <v>1</v>
      </c>
      <c r="BM16" s="4">
        <f>+BM8+BM9+BM14</f>
        <v>3701524</v>
      </c>
      <c r="BN16" s="28">
        <f>BM16/BM16</f>
        <v>1</v>
      </c>
      <c r="BP16" s="4">
        <f>+BP8+BP9+BP14</f>
        <v>4542333.5839999998</v>
      </c>
      <c r="BQ16" s="28">
        <f>BP16/BP16</f>
        <v>1</v>
      </c>
      <c r="BR16" s="4"/>
      <c r="BS16" s="4">
        <f>+BS8+BS9+BS14</f>
        <v>4386640</v>
      </c>
      <c r="BT16" s="28">
        <f>BS16/BS16</f>
        <v>1</v>
      </c>
      <c r="BU16" s="4"/>
      <c r="BV16" s="4">
        <f>+BV8+BV9+BV14</f>
        <v>4107017</v>
      </c>
      <c r="BW16" s="28">
        <f>BV16/BV16</f>
        <v>1</v>
      </c>
      <c r="BY16" s="4"/>
      <c r="BZ16" s="28"/>
      <c r="CB16" s="4"/>
      <c r="CC16" s="28"/>
    </row>
    <row r="17" spans="1:81" x14ac:dyDescent="0.15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S17" s="4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H17" s="4"/>
      <c r="AI17" s="4"/>
      <c r="AJ17" s="28"/>
      <c r="AL17" s="4"/>
      <c r="AM17" s="28"/>
      <c r="AO17" s="4"/>
      <c r="AP17" s="28"/>
      <c r="AQ17" s="4"/>
      <c r="AR17" s="4"/>
      <c r="AS17" s="28"/>
      <c r="AU17" s="4"/>
      <c r="AV17" s="28"/>
      <c r="AX17" s="4"/>
      <c r="AY17" s="28"/>
      <c r="AZ17" s="4"/>
      <c r="BA17" s="4"/>
      <c r="BB17" s="28"/>
      <c r="BD17" s="4"/>
      <c r="BE17" s="28"/>
      <c r="BG17" s="4"/>
      <c r="BH17" s="28"/>
      <c r="BI17" s="4"/>
      <c r="BJ17" s="4"/>
      <c r="BK17" s="28"/>
      <c r="BM17" s="4"/>
      <c r="BN17" s="28"/>
      <c r="BP17" s="4"/>
      <c r="BQ17" s="28"/>
      <c r="BR17" s="4"/>
      <c r="BS17" s="4"/>
      <c r="BT17" s="28"/>
      <c r="BU17" s="4"/>
      <c r="BV17" s="4"/>
      <c r="BW17" s="28"/>
      <c r="BY17" s="4"/>
      <c r="BZ17" s="28"/>
      <c r="CB17" s="4"/>
      <c r="CC17" s="28"/>
    </row>
    <row r="18" spans="1:81" ht="12" customHeight="1" x14ac:dyDescent="0.15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-2296322</v>
      </c>
      <c r="O18" s="29">
        <f>N18/N16</f>
        <v>-0.85702300164550727</v>
      </c>
      <c r="P18" s="5"/>
      <c r="Q18" s="5">
        <v>-2233544</v>
      </c>
      <c r="R18" s="29">
        <f>Q18/Q16</f>
        <v>-0.86309900344653157</v>
      </c>
      <c r="S18" s="5"/>
      <c r="T18" s="5">
        <v>-1957295</v>
      </c>
      <c r="U18" s="29">
        <f>T18/T16</f>
        <v>-0.86586280819318084</v>
      </c>
      <c r="V18" s="5"/>
      <c r="W18" s="5">
        <v>-2392505</v>
      </c>
      <c r="X18" s="29">
        <f>W18/W16</f>
        <v>-0.86234420167097992</v>
      </c>
      <c r="Y18" s="5"/>
      <c r="Z18" s="5">
        <v>-2390011</v>
      </c>
      <c r="AA18" s="29">
        <f>Z18/Z16</f>
        <v>-0.86657270982928236</v>
      </c>
      <c r="AB18" s="5"/>
      <c r="AC18" s="5">
        <v>-2257227</v>
      </c>
      <c r="AD18" s="29">
        <f>AC18/AC16</f>
        <v>-0.86734825621742007</v>
      </c>
      <c r="AE18" s="5"/>
      <c r="AF18" s="5">
        <v>-2862961</v>
      </c>
      <c r="AG18" s="29">
        <f>AF18/AF16</f>
        <v>-0.86466678163498845</v>
      </c>
      <c r="AH18" s="14"/>
      <c r="AI18" s="5">
        <v>-2810809</v>
      </c>
      <c r="AJ18" s="29">
        <f>AI18/AI16</f>
        <v>-0.86604959649390922</v>
      </c>
      <c r="AL18" s="5">
        <v>-2559686</v>
      </c>
      <c r="AM18" s="29">
        <f>AL18/AL16</f>
        <v>-0.87022503176201049</v>
      </c>
      <c r="AO18" s="5">
        <v>-3248465</v>
      </c>
      <c r="AP18" s="29">
        <f>AO18/AO16</f>
        <v>-0.86621205931636636</v>
      </c>
      <c r="AQ18" s="14"/>
      <c r="AR18" s="5">
        <v>-3135855</v>
      </c>
      <c r="AS18" s="29">
        <f>AR18/AR16</f>
        <v>-0.87126590008763072</v>
      </c>
      <c r="AU18" s="5">
        <v>-2958614</v>
      </c>
      <c r="AV18" s="29">
        <f>AU18/AU16</f>
        <v>-0.86884308097475826</v>
      </c>
      <c r="AX18" s="5">
        <v>-3471094</v>
      </c>
      <c r="AY18" s="29">
        <f>AX18/AX16</f>
        <v>-0.86455562396759267</v>
      </c>
      <c r="AZ18" s="14"/>
      <c r="BA18" s="5">
        <v>-3363543</v>
      </c>
      <c r="BB18" s="29">
        <f>BA18/BA16</f>
        <v>-0.86579622246366905</v>
      </c>
      <c r="BD18" s="5">
        <v>-3079738</v>
      </c>
      <c r="BE18" s="29">
        <f>BD18/BD16</f>
        <v>-0.86898364563443886</v>
      </c>
      <c r="BG18" s="5">
        <v>-3553749</v>
      </c>
      <c r="BH18" s="29">
        <f>BG18/BG16</f>
        <v>-0.86122553731037277</v>
      </c>
      <c r="BI18" s="14"/>
      <c r="BJ18" s="5">
        <v>-3451886</v>
      </c>
      <c r="BK18" s="29">
        <f>BJ18/BJ16</f>
        <v>-0.86356563315561108</v>
      </c>
      <c r="BM18" s="5">
        <v>-3198389</v>
      </c>
      <c r="BN18" s="29">
        <f>BM18/BM16</f>
        <v>-0.86407355456833457</v>
      </c>
      <c r="BP18" s="5">
        <v>-3893396.0660000001</v>
      </c>
      <c r="BQ18" s="29">
        <f>BP18/BP16</f>
        <v>-0.85713565373405665</v>
      </c>
      <c r="BR18" s="14"/>
      <c r="BS18" s="5">
        <v>-3782635</v>
      </c>
      <c r="BT18" s="29">
        <f>BS18/BS16</f>
        <v>-0.86230805354439843</v>
      </c>
      <c r="BU18" s="14"/>
      <c r="BV18" s="5">
        <v>-3567830</v>
      </c>
      <c r="BW18" s="29">
        <f>BV18/BV16</f>
        <v>-0.86871566394782396</v>
      </c>
      <c r="BY18" s="5"/>
      <c r="BZ18" s="29"/>
      <c r="CB18" s="5"/>
      <c r="CC18" s="29"/>
    </row>
    <row r="19" spans="1:81" s="57" customFormat="1" x14ac:dyDescent="0.15">
      <c r="B19" s="57" t="s">
        <v>120</v>
      </c>
      <c r="E19" s="58">
        <f>+E16+E18</f>
        <v>333548</v>
      </c>
      <c r="F19" s="59">
        <f>E19/E16</f>
        <v>0.14746285443465529</v>
      </c>
      <c r="G19" s="58"/>
      <c r="H19" s="58">
        <f>+H16+H18</f>
        <v>349118</v>
      </c>
      <c r="I19" s="59">
        <f>H19/H16</f>
        <v>0.14907595606948265</v>
      </c>
      <c r="J19" s="58"/>
      <c r="K19" s="58">
        <f>+K16+K18</f>
        <v>297910</v>
      </c>
      <c r="L19" s="59">
        <f>K19/K16</f>
        <v>0.14058134261765093</v>
      </c>
      <c r="M19" s="58"/>
      <c r="N19" s="58">
        <f>+N16+N18</f>
        <v>383095</v>
      </c>
      <c r="O19" s="59">
        <f>N19/N16</f>
        <v>0.14297699835449279</v>
      </c>
      <c r="P19" s="58"/>
      <c r="Q19" s="58">
        <f>+Q16+Q18</f>
        <v>354275</v>
      </c>
      <c r="R19" s="59">
        <f>Q19/Q16</f>
        <v>0.13690099655346838</v>
      </c>
      <c r="S19" s="58"/>
      <c r="T19" s="58">
        <f>+T16+T18</f>
        <v>303219</v>
      </c>
      <c r="U19" s="59">
        <f>T19/T16</f>
        <v>0.13413719180681916</v>
      </c>
      <c r="V19" s="58"/>
      <c r="W19" s="58">
        <f>+W16+W18</f>
        <v>381915</v>
      </c>
      <c r="X19" s="59">
        <f>W19/W16</f>
        <v>0.13765579832902011</v>
      </c>
      <c r="Y19" s="58"/>
      <c r="Z19" s="58">
        <f>+Z16+Z18</f>
        <v>367993</v>
      </c>
      <c r="AA19" s="59">
        <f>Z19/Z16</f>
        <v>0.13342729017071767</v>
      </c>
      <c r="AB19" s="58"/>
      <c r="AC19" s="58">
        <f>+AC16+AC18</f>
        <v>345219</v>
      </c>
      <c r="AD19" s="59">
        <f>AC19/AC16</f>
        <v>0.13265174378257993</v>
      </c>
      <c r="AE19" s="58"/>
      <c r="AF19" s="58">
        <f>+AF16+AF18</f>
        <v>448096</v>
      </c>
      <c r="AG19" s="59">
        <f>AF19/AF16</f>
        <v>0.13533321836501153</v>
      </c>
      <c r="AH19" s="58"/>
      <c r="AI19" s="58">
        <f>+AI16+AI18</f>
        <v>434743</v>
      </c>
      <c r="AJ19" s="59">
        <f>AI19/AI16</f>
        <v>0.1339504035060908</v>
      </c>
      <c r="AL19" s="58">
        <f>+AL16+AL18</f>
        <v>381721</v>
      </c>
      <c r="AM19" s="59">
        <f>AL19/AL16</f>
        <v>0.12977496823798951</v>
      </c>
      <c r="AO19" s="58">
        <f>+AO16+AO18</f>
        <v>501731</v>
      </c>
      <c r="AP19" s="59">
        <f>AO19/AO16</f>
        <v>0.13378794068363359</v>
      </c>
      <c r="AQ19" s="58"/>
      <c r="AR19" s="58">
        <f>+AR16+AR18</f>
        <v>463339</v>
      </c>
      <c r="AS19" s="59">
        <f>AR19/AR16</f>
        <v>0.12873409991236928</v>
      </c>
      <c r="AU19" s="58">
        <f>+AU16+AU18</f>
        <v>446620</v>
      </c>
      <c r="AV19" s="59">
        <f>AU19/AU16</f>
        <v>0.13115691902524174</v>
      </c>
      <c r="AX19" s="58">
        <f>+AX16+AX18</f>
        <v>543794</v>
      </c>
      <c r="AY19" s="59">
        <f>AX19/AX16</f>
        <v>0.13544437603240739</v>
      </c>
      <c r="AZ19" s="58"/>
      <c r="BA19" s="58">
        <f>+BA16+BA18</f>
        <v>521370</v>
      </c>
      <c r="BB19" s="59">
        <f>BA19/BA16</f>
        <v>0.13420377753633092</v>
      </c>
      <c r="BD19" s="58">
        <f>+BD16+BD18</f>
        <v>464331</v>
      </c>
      <c r="BE19" s="59">
        <f>BD19/BD16</f>
        <v>0.13101635436556117</v>
      </c>
      <c r="BG19" s="58">
        <f>+BG16+BG18</f>
        <v>572637</v>
      </c>
      <c r="BH19" s="59">
        <f>BG19/BG16</f>
        <v>0.1387744626896272</v>
      </c>
      <c r="BI19" s="58"/>
      <c r="BJ19" s="58">
        <f>+BJ16+BJ18</f>
        <v>545362</v>
      </c>
      <c r="BK19" s="59">
        <f>BJ19/BJ16</f>
        <v>0.13643436684438895</v>
      </c>
      <c r="BM19" s="58">
        <f>+BM16+BM18</f>
        <v>503135</v>
      </c>
      <c r="BN19" s="59">
        <f>BM19/BM16</f>
        <v>0.13592644543166543</v>
      </c>
      <c r="BP19" s="58">
        <f>+BP16+BP18</f>
        <v>648937.51799999969</v>
      </c>
      <c r="BQ19" s="59">
        <f>BP19/BP16</f>
        <v>0.14286434626594341</v>
      </c>
      <c r="BR19" s="58"/>
      <c r="BS19" s="58">
        <f>+BS16+BS18</f>
        <v>604005</v>
      </c>
      <c r="BT19" s="59">
        <f>BS19/BS16</f>
        <v>0.13769194645560157</v>
      </c>
      <c r="BU19" s="58"/>
      <c r="BV19" s="58">
        <f>+BV16+BV18</f>
        <v>539187</v>
      </c>
      <c r="BW19" s="59">
        <f>BV19/BV16</f>
        <v>0.13128433605217607</v>
      </c>
      <c r="BY19" s="58"/>
      <c r="BZ19" s="59"/>
      <c r="CB19" s="58"/>
      <c r="CC19" s="59"/>
    </row>
    <row r="20" spans="1:81" x14ac:dyDescent="0.15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S20" s="4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H20" s="4"/>
      <c r="AI20" s="4"/>
      <c r="AJ20" s="28"/>
      <c r="AL20" s="4"/>
      <c r="AM20" s="28"/>
      <c r="AO20" s="4"/>
      <c r="AP20" s="28"/>
      <c r="AQ20" s="4"/>
      <c r="AR20" s="4"/>
      <c r="AS20" s="28"/>
      <c r="AU20" s="4"/>
      <c r="AV20" s="28"/>
      <c r="AX20" s="4"/>
      <c r="AY20" s="28"/>
      <c r="AZ20" s="4"/>
      <c r="BA20" s="4"/>
      <c r="BB20" s="28"/>
      <c r="BD20" s="4"/>
      <c r="BE20" s="28"/>
      <c r="BG20" s="4"/>
      <c r="BH20" s="28"/>
      <c r="BI20" s="4"/>
      <c r="BJ20" s="4"/>
      <c r="BK20" s="28"/>
      <c r="BM20" s="4"/>
      <c r="BN20" s="28"/>
      <c r="BP20" s="4"/>
      <c r="BQ20" s="28"/>
      <c r="BR20" s="4"/>
      <c r="BS20" s="4"/>
      <c r="BT20" s="28"/>
      <c r="BU20" s="4"/>
      <c r="BV20" s="4"/>
      <c r="BW20" s="28"/>
      <c r="BY20" s="4"/>
      <c r="BZ20" s="28"/>
      <c r="CB20" s="4"/>
      <c r="CC20" s="28"/>
    </row>
    <row r="21" spans="1:81" x14ac:dyDescent="0.15">
      <c r="A21" s="1" t="s">
        <v>57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S21" s="4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H21" s="4"/>
      <c r="AI21" s="4"/>
      <c r="AJ21" s="28"/>
      <c r="AL21" s="4"/>
      <c r="AM21" s="28"/>
      <c r="AO21" s="4"/>
      <c r="AP21" s="28"/>
      <c r="AQ21" s="4"/>
      <c r="AR21" s="4"/>
      <c r="AS21" s="28"/>
      <c r="AU21" s="4"/>
      <c r="AV21" s="28"/>
      <c r="AX21" s="4"/>
      <c r="AY21" s="28"/>
      <c r="AZ21" s="4"/>
      <c r="BA21" s="4"/>
      <c r="BB21" s="28"/>
      <c r="BD21" s="4"/>
      <c r="BE21" s="28"/>
      <c r="BG21" s="4"/>
      <c r="BH21" s="28"/>
      <c r="BI21" s="4"/>
      <c r="BJ21" s="4"/>
      <c r="BK21" s="28"/>
      <c r="BM21" s="4"/>
      <c r="BN21" s="28"/>
      <c r="BP21" s="4"/>
      <c r="BQ21" s="28"/>
      <c r="BR21" s="4"/>
      <c r="BS21" s="4"/>
      <c r="BT21" s="28"/>
      <c r="BU21" s="4"/>
      <c r="BV21" s="4"/>
      <c r="BW21" s="28"/>
      <c r="BY21" s="4"/>
      <c r="BZ21" s="28"/>
      <c r="CB21" s="4"/>
      <c r="CC21" s="28"/>
    </row>
    <row r="22" spans="1:81" s="65" customFormat="1" x14ac:dyDescent="0.15">
      <c r="B22" s="65" t="s">
        <v>116</v>
      </c>
      <c r="E22" s="66">
        <v>223243</v>
      </c>
      <c r="F22" s="67">
        <f>E22/E8</f>
        <v>0.1218531428452905</v>
      </c>
      <c r="G22" s="66"/>
      <c r="H22" s="66">
        <v>228078</v>
      </c>
      <c r="I22" s="67">
        <f>H22/H8</f>
        <v>0.12070186357098177</v>
      </c>
      <c r="J22" s="66"/>
      <c r="K22" s="66">
        <v>193175</v>
      </c>
      <c r="L22" s="67">
        <f>K22/K8</f>
        <v>0.11440837824087975</v>
      </c>
      <c r="M22" s="66"/>
      <c r="N22" s="66">
        <v>241278</v>
      </c>
      <c r="O22" s="67">
        <f>N22/N8</f>
        <v>0.11647276905104414</v>
      </c>
      <c r="P22" s="66"/>
      <c r="Q22" s="66">
        <v>223963</v>
      </c>
      <c r="R22" s="67">
        <f>Q22/Q8</f>
        <v>0.11114882855091085</v>
      </c>
      <c r="S22" s="66"/>
      <c r="T22" s="66">
        <v>197476</v>
      </c>
      <c r="U22" s="67">
        <f>T22/T8</f>
        <v>0.11177739161935597</v>
      </c>
      <c r="V22" s="66"/>
      <c r="W22" s="66">
        <v>249352</v>
      </c>
      <c r="X22" s="67">
        <f>W22/W8</f>
        <v>0.11391621480492319</v>
      </c>
      <c r="Y22" s="66"/>
      <c r="Z22" s="66">
        <v>241822</v>
      </c>
      <c r="AA22" s="67">
        <f>Z22/Z8</f>
        <v>0.11032206733322263</v>
      </c>
      <c r="AB22" s="66"/>
      <c r="AC22" s="66">
        <v>227038</v>
      </c>
      <c r="AD22" s="67">
        <f>AC22/AC8</f>
        <v>0.1097468896556458</v>
      </c>
      <c r="AE22" s="66"/>
      <c r="AF22" s="66">
        <v>303929</v>
      </c>
      <c r="AG22" s="67">
        <f>AF22/AF8</f>
        <v>0.11249317573207045</v>
      </c>
      <c r="AH22" s="66"/>
      <c r="AI22" s="66">
        <v>293162</v>
      </c>
      <c r="AJ22" s="67">
        <f>AI22/AI8</f>
        <v>0.1110662797785812</v>
      </c>
      <c r="AL22" s="66">
        <v>262369</v>
      </c>
      <c r="AM22" s="67">
        <f>AL22/AL8</f>
        <v>0.10946454498422924</v>
      </c>
      <c r="AO22" s="66">
        <v>334136</v>
      </c>
      <c r="AP22" s="67">
        <f>AO22/AO8</f>
        <v>0.10918260416077816</v>
      </c>
      <c r="AQ22" s="66"/>
      <c r="AR22" s="66">
        <v>311455</v>
      </c>
      <c r="AS22" s="67">
        <f>AR22/AR8</f>
        <v>0.10665664440194304</v>
      </c>
      <c r="AU22" s="66">
        <v>302242</v>
      </c>
      <c r="AV22" s="67">
        <f>AU22/AU8</f>
        <v>0.10815544021055531</v>
      </c>
      <c r="AX22" s="66">
        <v>361894</v>
      </c>
      <c r="AY22" s="67">
        <f>AX22/AX8</f>
        <v>0.10990938020286346</v>
      </c>
      <c r="AZ22" s="66"/>
      <c r="BA22" s="66">
        <v>338942</v>
      </c>
      <c r="BB22" s="67">
        <f>BA22/BA8</f>
        <v>0.10759312048047438</v>
      </c>
      <c r="BD22" s="66">
        <v>310400</v>
      </c>
      <c r="BE22" s="67">
        <f>BD22/BD8</f>
        <v>0.10670469167191195</v>
      </c>
      <c r="BG22" s="66">
        <v>376640</v>
      </c>
      <c r="BH22" s="67">
        <f>BG22/BG8</f>
        <v>0.10984043623544536</v>
      </c>
      <c r="BI22" s="66"/>
      <c r="BJ22" s="66">
        <v>361682</v>
      </c>
      <c r="BK22" s="67">
        <f>BJ22/BJ8</f>
        <v>0.10957357791138791</v>
      </c>
      <c r="BM22" s="66">
        <v>337804</v>
      </c>
      <c r="BN22" s="67">
        <f>BM22/BM8</f>
        <v>0.10929999970879563</v>
      </c>
      <c r="BP22" s="66">
        <v>431927.73499999999</v>
      </c>
      <c r="BQ22" s="67">
        <f>BP22/BP8</f>
        <v>0.11238245510994029</v>
      </c>
      <c r="BR22" s="66"/>
      <c r="BS22" s="66">
        <v>405148</v>
      </c>
      <c r="BT22" s="67">
        <f>BS22/BS8</f>
        <v>0.10967137675274755</v>
      </c>
      <c r="BU22" s="66"/>
      <c r="BV22" s="66">
        <v>364348</v>
      </c>
      <c r="BW22" s="67">
        <f>BV22/BV8</f>
        <v>0.10636220858609154</v>
      </c>
      <c r="BY22" s="66"/>
      <c r="BZ22" s="67"/>
      <c r="CB22" s="66"/>
      <c r="CC22" s="67"/>
    </row>
    <row r="23" spans="1:81" s="65" customFormat="1" x14ac:dyDescent="0.15">
      <c r="B23" s="65" t="s">
        <v>117</v>
      </c>
      <c r="E23" s="66">
        <v>60651</v>
      </c>
      <c r="F23" s="67">
        <f>E23/E9</f>
        <v>0.19163699212294899</v>
      </c>
      <c r="G23" s="66"/>
      <c r="H23" s="66">
        <v>59319</v>
      </c>
      <c r="I23" s="67">
        <f>H23/H9</f>
        <v>0.17981502869146895</v>
      </c>
      <c r="J23" s="66"/>
      <c r="K23" s="66">
        <v>56481</v>
      </c>
      <c r="L23" s="67">
        <f>K23/K9</f>
        <v>0.17643861463152535</v>
      </c>
      <c r="M23" s="66"/>
      <c r="N23" s="66">
        <v>86183</v>
      </c>
      <c r="O23" s="67">
        <f>N23/N9</f>
        <v>0.1803768988308769</v>
      </c>
      <c r="P23" s="66"/>
      <c r="Q23" s="66">
        <v>78841</v>
      </c>
      <c r="R23" s="67">
        <f>Q23/Q9</f>
        <v>0.17219079651429445</v>
      </c>
      <c r="S23" s="66"/>
      <c r="T23" s="66">
        <v>66538</v>
      </c>
      <c r="U23" s="67">
        <f>T23/T9</f>
        <v>0.17049571826106563</v>
      </c>
      <c r="V23" s="66"/>
      <c r="W23" s="66">
        <v>81889</v>
      </c>
      <c r="X23" s="67">
        <f>W23/W9</f>
        <v>0.17505317500187048</v>
      </c>
      <c r="Y23" s="66"/>
      <c r="Z23" s="66">
        <v>75064</v>
      </c>
      <c r="AA23" s="67">
        <f>Z23/Z9</f>
        <v>0.171751515844869</v>
      </c>
      <c r="AB23" s="66"/>
      <c r="AC23" s="66">
        <v>73576</v>
      </c>
      <c r="AD23" s="67">
        <f>AC23/AC9</f>
        <v>0.17204723488834328</v>
      </c>
      <c r="AE23" s="66"/>
      <c r="AF23" s="66">
        <v>86466</v>
      </c>
      <c r="AG23" s="67">
        <f>AF23/AF9</f>
        <v>0.17622422089475584</v>
      </c>
      <c r="AH23" s="66"/>
      <c r="AI23" s="66">
        <v>77506</v>
      </c>
      <c r="AJ23" s="67">
        <f>AI23/AI9</f>
        <v>0.1632024796433828</v>
      </c>
      <c r="AL23" s="66">
        <v>73418</v>
      </c>
      <c r="AM23" s="67">
        <f>AL23/AL9</f>
        <v>0.16790007135147003</v>
      </c>
      <c r="AO23" s="66">
        <v>101562</v>
      </c>
      <c r="AP23" s="67">
        <f>AO23/AO9</f>
        <v>0.18626855817109739</v>
      </c>
      <c r="AQ23" s="66"/>
      <c r="AR23" s="66">
        <v>85667</v>
      </c>
      <c r="AS23" s="67">
        <f>AR23/AR9</f>
        <v>0.16155354819243029</v>
      </c>
      <c r="AU23" s="66">
        <v>84315</v>
      </c>
      <c r="AV23" s="67">
        <f>AU23/AU9</f>
        <v>0.17504505103015305</v>
      </c>
      <c r="AX23" s="66">
        <v>104888</v>
      </c>
      <c r="AY23" s="67">
        <f>AX23/AX9</f>
        <v>0.18189984825493172</v>
      </c>
      <c r="AZ23" s="66"/>
      <c r="BA23" s="66">
        <v>101263</v>
      </c>
      <c r="BB23" s="67">
        <f>BA23/BA9</f>
        <v>0.17111769019929907</v>
      </c>
      <c r="BD23" s="66">
        <v>89260</v>
      </c>
      <c r="BE23" s="67">
        <f>BD23/BD9</f>
        <v>0.17372653738059463</v>
      </c>
      <c r="BG23" s="66">
        <v>102900</v>
      </c>
      <c r="BH23" s="67">
        <f>BG23/BG9</f>
        <v>0.18124461682351636</v>
      </c>
      <c r="BI23" s="66"/>
      <c r="BJ23" s="66">
        <v>91485</v>
      </c>
      <c r="BK23" s="67">
        <f>BJ23/BJ9</f>
        <v>0.16324888205252658</v>
      </c>
      <c r="BM23" s="66">
        <v>82755</v>
      </c>
      <c r="BN23" s="67">
        <f>BM23/BM9</f>
        <v>0.16944623606376116</v>
      </c>
      <c r="BP23" s="66">
        <v>104671.80100000001</v>
      </c>
      <c r="BQ23" s="67">
        <f>BP23/BP9</f>
        <v>0.18914648133143433</v>
      </c>
      <c r="BR23" s="66"/>
      <c r="BS23" s="66">
        <v>100277</v>
      </c>
      <c r="BT23" s="67">
        <f>BS23/BS9</f>
        <v>0.18306506233489786</v>
      </c>
      <c r="BU23" s="66"/>
      <c r="BV23" s="66">
        <v>93601</v>
      </c>
      <c r="BW23" s="67">
        <f>BV23/BV9</f>
        <v>0.16933541985147127</v>
      </c>
      <c r="BY23" s="66"/>
      <c r="BZ23" s="67"/>
      <c r="CB23" s="66"/>
      <c r="CC23" s="67"/>
    </row>
    <row r="24" spans="1:81" s="65" customFormat="1" x14ac:dyDescent="0.15">
      <c r="B24" s="65" t="s">
        <v>118</v>
      </c>
      <c r="E24" s="68">
        <f>48109+1545</f>
        <v>49654</v>
      </c>
      <c r="F24" s="69">
        <f>E24/E14</f>
        <v>0.43803205801141526</v>
      </c>
      <c r="G24" s="68"/>
      <c r="H24" s="68">
        <f>60566+1155</f>
        <v>61721</v>
      </c>
      <c r="I24" s="69">
        <f>H24/H14</f>
        <v>0.50428537579763544</v>
      </c>
      <c r="J24" s="68"/>
      <c r="K24" s="68">
        <f>46660+1594</f>
        <v>48254</v>
      </c>
      <c r="L24" s="69">
        <f>K24/K14</f>
        <v>0.43651791610504509</v>
      </c>
      <c r="M24" s="68"/>
      <c r="N24" s="68">
        <f>54191+1443</f>
        <v>55634</v>
      </c>
      <c r="O24" s="69">
        <f>N24/N14</f>
        <v>0.42768078841970125</v>
      </c>
      <c r="P24" s="68"/>
      <c r="Q24" s="68">
        <f>49767+1704</f>
        <v>51471</v>
      </c>
      <c r="R24" s="69">
        <f>Q24/Q14</f>
        <v>0.44770627837795524</v>
      </c>
      <c r="S24" s="68"/>
      <c r="T24" s="68">
        <f>37204+2001</f>
        <v>39205</v>
      </c>
      <c r="U24" s="69">
        <f>T24/T14</f>
        <v>0.37856549699696801</v>
      </c>
      <c r="V24" s="68"/>
      <c r="W24" s="68">
        <f>49083+1591</f>
        <v>50674</v>
      </c>
      <c r="X24" s="69">
        <f>W24/W14</f>
        <v>0.43046942693555784</v>
      </c>
      <c r="Y24" s="68"/>
      <c r="Z24" s="68">
        <f>49518+1589</f>
        <v>51107</v>
      </c>
      <c r="AA24" s="69">
        <f>Z24/Z14</f>
        <v>0.39620900845026746</v>
      </c>
      <c r="AB24" s="68"/>
      <c r="AC24" s="68">
        <f>43722+883</f>
        <v>44605</v>
      </c>
      <c r="AD24" s="69">
        <f>AC24/AC14</f>
        <v>0.42058762517208215</v>
      </c>
      <c r="AE24" s="68"/>
      <c r="AF24" s="68">
        <f>56626+1075</f>
        <v>57701</v>
      </c>
      <c r="AG24" s="69">
        <f>AF24/AF14</f>
        <v>0.48634137707239367</v>
      </c>
      <c r="AH24" s="70"/>
      <c r="AI24" s="68">
        <f>62863+1212</f>
        <v>64075</v>
      </c>
      <c r="AJ24" s="69">
        <f>AI24/AI14</f>
        <v>0.48866704290660606</v>
      </c>
      <c r="AL24" s="68">
        <f>44778+1156</f>
        <v>45934</v>
      </c>
      <c r="AM24" s="69">
        <f>AL24/AL14</f>
        <v>0.42810941795983037</v>
      </c>
      <c r="AO24" s="68">
        <f>64192+1841</f>
        <v>66033</v>
      </c>
      <c r="AP24" s="69">
        <f>AO24/AO14</f>
        <v>0.4566281723255653</v>
      </c>
      <c r="AQ24" s="70"/>
      <c r="AR24" s="68">
        <f>64145+2072</f>
        <v>66217</v>
      </c>
      <c r="AS24" s="69">
        <f>AR24/AR14</f>
        <v>0.44512937032381233</v>
      </c>
      <c r="AU24" s="68">
        <f>58609+1454</f>
        <v>60063</v>
      </c>
      <c r="AV24" s="69">
        <f>AU24/AU14</f>
        <v>0.46544950132901436</v>
      </c>
      <c r="AX24" s="68">
        <f>76190+822</f>
        <v>77012</v>
      </c>
      <c r="AY24" s="69">
        <f>AX24/AX14</f>
        <v>0.52891040829641844</v>
      </c>
      <c r="AZ24" s="70"/>
      <c r="BA24" s="68">
        <f>80023+1142</f>
        <v>81165</v>
      </c>
      <c r="BB24" s="69">
        <f>BA24/BA14</f>
        <v>0.56790909536170842</v>
      </c>
      <c r="BD24" s="68">
        <f>63978+693</f>
        <v>64671</v>
      </c>
      <c r="BE24" s="69">
        <f>BD24/BD14</f>
        <v>0.53310526749649656</v>
      </c>
      <c r="BG24" s="68">
        <v>93097</v>
      </c>
      <c r="BH24" s="69">
        <f>BG24/BG14</f>
        <v>0.717947729253264</v>
      </c>
      <c r="BI24" s="70"/>
      <c r="BJ24" s="68">
        <v>92195</v>
      </c>
      <c r="BK24" s="69">
        <f>BJ24/BJ14</f>
        <v>0.67774494236650196</v>
      </c>
      <c r="BM24" s="68">
        <v>82576</v>
      </c>
      <c r="BN24" s="69">
        <f>BM24/BM14</f>
        <v>0.67394675415830108</v>
      </c>
      <c r="BP24" s="68">
        <v>112337.981</v>
      </c>
      <c r="BQ24" s="69">
        <f>BP24/BP14</f>
        <v>0.77171076093333169</v>
      </c>
      <c r="BR24" s="70"/>
      <c r="BS24" s="68">
        <v>98580</v>
      </c>
      <c r="BT24" s="69">
        <f>BS24/BS14</f>
        <v>0.6813987406081301</v>
      </c>
      <c r="BU24" s="70"/>
      <c r="BV24" s="68">
        <v>81239</v>
      </c>
      <c r="BW24" s="69">
        <f>BV24/BV14</f>
        <v>0.6311197775050108</v>
      </c>
      <c r="BY24" s="68"/>
      <c r="BZ24" s="69"/>
      <c r="CB24" s="68"/>
      <c r="CC24" s="69"/>
    </row>
    <row r="25" spans="1:81" x14ac:dyDescent="0.15">
      <c r="C25" s="1" t="s">
        <v>119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383095</v>
      </c>
      <c r="O25" s="28">
        <f>N25/N16</f>
        <v>0.14297699835449279</v>
      </c>
      <c r="P25" s="4"/>
      <c r="Q25" s="4">
        <f>SUM(Q22:Q24)</f>
        <v>354275</v>
      </c>
      <c r="R25" s="28">
        <f>Q25/Q16</f>
        <v>0.13690099655346838</v>
      </c>
      <c r="S25" s="4"/>
      <c r="T25" s="4">
        <f>SUM(T22:T24)</f>
        <v>303219</v>
      </c>
      <c r="U25" s="28">
        <f>T25/T16</f>
        <v>0.13413719180681916</v>
      </c>
      <c r="V25" s="4"/>
      <c r="W25" s="4">
        <f>SUM(W22:W24)</f>
        <v>381915</v>
      </c>
      <c r="X25" s="28">
        <f>W25/W16</f>
        <v>0.13765579832902011</v>
      </c>
      <c r="Y25" s="4"/>
      <c r="Z25" s="4">
        <f>SUM(Z22:Z24)</f>
        <v>367993</v>
      </c>
      <c r="AA25" s="28">
        <f>Z25/Z16</f>
        <v>0.13342729017071767</v>
      </c>
      <c r="AB25" s="4"/>
      <c r="AC25" s="4">
        <f>SUM(AC22:AC24)</f>
        <v>345219</v>
      </c>
      <c r="AD25" s="28">
        <f>AC25/AC16</f>
        <v>0.13265174378257993</v>
      </c>
      <c r="AE25" s="4"/>
      <c r="AF25" s="4">
        <f>SUM(AF22:AF24)</f>
        <v>448096</v>
      </c>
      <c r="AG25" s="28">
        <f>AF25/AF16</f>
        <v>0.13533321836501153</v>
      </c>
      <c r="AH25" s="4"/>
      <c r="AI25" s="4">
        <f>SUM(AI22:AI24)</f>
        <v>434743</v>
      </c>
      <c r="AJ25" s="28">
        <f>AI25/AI16</f>
        <v>0.1339504035060908</v>
      </c>
      <c r="AK25" s="4"/>
      <c r="AL25" s="4">
        <f>SUM(AL22:AL24)</f>
        <v>381721</v>
      </c>
      <c r="AM25" s="28">
        <f>AL25/AL16</f>
        <v>0.12977496823798951</v>
      </c>
      <c r="AN25" s="4"/>
      <c r="AO25" s="4">
        <f>SUM(AO22:AO24)</f>
        <v>501731</v>
      </c>
      <c r="AP25" s="28">
        <f>AO25/AO16</f>
        <v>0.13378794068363359</v>
      </c>
      <c r="AQ25" s="4"/>
      <c r="AR25" s="4">
        <f>SUM(AR22:AR24)</f>
        <v>463339</v>
      </c>
      <c r="AS25" s="28">
        <f>AR25/AR16</f>
        <v>0.12873409991236928</v>
      </c>
      <c r="AT25" s="4"/>
      <c r="AU25" s="4">
        <f>SUM(AU22:AU24)</f>
        <v>446620</v>
      </c>
      <c r="AV25" s="28">
        <f>AU25/AU16</f>
        <v>0.13115691902524174</v>
      </c>
      <c r="AW25" s="4"/>
      <c r="AX25" s="4">
        <f>SUM(AX22:AX24)</f>
        <v>543794</v>
      </c>
      <c r="AY25" s="28">
        <f>AX25/AX16</f>
        <v>0.13544437603240739</v>
      </c>
      <c r="AZ25" s="4"/>
      <c r="BA25" s="4">
        <f>SUM(BA22:BA24)</f>
        <v>521370</v>
      </c>
      <c r="BB25" s="28">
        <f>BA25/BA16</f>
        <v>0.13420377753633092</v>
      </c>
      <c r="BC25" s="4"/>
      <c r="BD25" s="4">
        <f>SUM(BD22:BD24)</f>
        <v>464331</v>
      </c>
      <c r="BE25" s="28">
        <f>BD25/BD16</f>
        <v>0.13101635436556117</v>
      </c>
      <c r="BF25" s="4"/>
      <c r="BG25" s="4">
        <f>SUM(BG22:BG24)</f>
        <v>572637</v>
      </c>
      <c r="BH25" s="28">
        <f>BG25/BG16</f>
        <v>0.1387744626896272</v>
      </c>
      <c r="BI25" s="4"/>
      <c r="BJ25" s="4">
        <f>SUM(BJ22:BJ24)</f>
        <v>545362</v>
      </c>
      <c r="BK25" s="28">
        <f>BJ25/BJ16</f>
        <v>0.13643436684438895</v>
      </c>
      <c r="BL25" s="4"/>
      <c r="BM25" s="4">
        <f>SUM(BM22:BM24)</f>
        <v>503135</v>
      </c>
      <c r="BN25" s="28">
        <f>BM25/BM16</f>
        <v>0.13592644543166543</v>
      </c>
      <c r="BO25" s="4"/>
      <c r="BP25" s="4">
        <f>SUM(BP22:BP24)</f>
        <v>648937.51699999999</v>
      </c>
      <c r="BQ25" s="28">
        <f>BP25/BP16</f>
        <v>0.14286434604579232</v>
      </c>
      <c r="BR25" s="4"/>
      <c r="BS25" s="4">
        <f>SUM(BS22:BS24)</f>
        <v>604005</v>
      </c>
      <c r="BT25" s="28">
        <f>BS25/BS16</f>
        <v>0.13769194645560157</v>
      </c>
      <c r="BU25" s="4"/>
      <c r="BV25" s="4">
        <f>SUM(BV22:BV24)</f>
        <v>539188</v>
      </c>
      <c r="BW25" s="28">
        <f>BV25/BV16</f>
        <v>0.13128457953789818</v>
      </c>
      <c r="BX25" s="4"/>
      <c r="BY25" s="4"/>
      <c r="BZ25" s="28"/>
      <c r="CA25" s="4"/>
      <c r="CB25" s="4"/>
      <c r="CC25" s="28"/>
    </row>
    <row r="26" spans="1:81" x14ac:dyDescent="0.15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S26" s="4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H26" s="4"/>
      <c r="AI26" s="4"/>
      <c r="AJ26" s="28"/>
      <c r="AL26" s="4"/>
      <c r="AM26" s="28"/>
      <c r="AO26" s="4"/>
      <c r="AP26" s="28"/>
      <c r="AQ26" s="4"/>
      <c r="AR26" s="4"/>
      <c r="AS26" s="28"/>
      <c r="AU26" s="4"/>
      <c r="AV26" s="28"/>
      <c r="AX26" s="4"/>
      <c r="AY26" s="28"/>
      <c r="AZ26" s="4"/>
      <c r="BA26" s="4"/>
      <c r="BB26" s="28"/>
      <c r="BD26" s="4"/>
      <c r="BE26" s="28"/>
      <c r="BG26" s="4"/>
      <c r="BH26" s="28"/>
      <c r="BI26" s="4"/>
      <c r="BJ26" s="4"/>
      <c r="BK26" s="28"/>
      <c r="BM26" s="4"/>
      <c r="BN26" s="28"/>
      <c r="BP26" s="4"/>
      <c r="BQ26" s="28"/>
      <c r="BR26" s="4"/>
      <c r="BS26" s="4"/>
      <c r="BT26" s="28"/>
      <c r="BU26" s="4"/>
      <c r="BV26" s="4"/>
      <c r="BW26" s="28"/>
      <c r="BY26" s="4"/>
      <c r="BZ26" s="28"/>
      <c r="CB26" s="4"/>
      <c r="CC26" s="28"/>
    </row>
    <row r="27" spans="1:81" x14ac:dyDescent="0.15">
      <c r="A27" s="1" t="s">
        <v>173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69661</v>
      </c>
      <c r="O27" s="28">
        <f>N27/N16</f>
        <v>2.5998566105984996E-2</v>
      </c>
      <c r="P27" s="4"/>
      <c r="Q27" s="4">
        <v>63826</v>
      </c>
      <c r="R27" s="28">
        <f>Q27/Q16</f>
        <v>2.4664012436727608E-2</v>
      </c>
      <c r="S27" s="4"/>
      <c r="T27" s="4">
        <v>62625</v>
      </c>
      <c r="U27" s="28">
        <f>T27/T16</f>
        <v>2.7703876198068227E-2</v>
      </c>
      <c r="V27" s="4"/>
      <c r="W27" s="4">
        <v>75179</v>
      </c>
      <c r="X27" s="28">
        <f>W27/W16</f>
        <v>2.7097195089424094E-2</v>
      </c>
      <c r="Y27" s="4"/>
      <c r="Z27" s="4">
        <v>75676</v>
      </c>
      <c r="AA27" s="28">
        <f>Z27/Z16</f>
        <v>2.7438683917789822E-2</v>
      </c>
      <c r="AB27" s="4"/>
      <c r="AC27" s="4">
        <v>72454</v>
      </c>
      <c r="AD27" s="28">
        <f>AC27/AC16</f>
        <v>2.7840731373484792E-2</v>
      </c>
      <c r="AE27" s="4"/>
      <c r="AF27" s="4">
        <v>87019</v>
      </c>
      <c r="AG27" s="28">
        <f>AF27/AF16</f>
        <v>2.6281335537261967E-2</v>
      </c>
      <c r="AH27" s="4"/>
      <c r="AI27" s="4">
        <v>84422</v>
      </c>
      <c r="AJ27" s="28">
        <f>AI27/AI16</f>
        <v>2.6011599875768437E-2</v>
      </c>
      <c r="AL27" s="4">
        <v>83905</v>
      </c>
      <c r="AM27" s="28">
        <f>AL27/AL16</f>
        <v>2.8525464174118033E-2</v>
      </c>
      <c r="AO27" s="4">
        <v>94615</v>
      </c>
      <c r="AP27" s="28">
        <f>AO27/AO16</f>
        <v>2.5229348012743867E-2</v>
      </c>
      <c r="AQ27" s="4"/>
      <c r="AR27" s="4">
        <v>92574</v>
      </c>
      <c r="AS27" s="28">
        <f>AR27/AR16</f>
        <v>2.5720758592062555E-2</v>
      </c>
      <c r="AU27" s="4">
        <v>89722</v>
      </c>
      <c r="AV27" s="28">
        <f>AU27/AU16</f>
        <v>2.6348262703825932E-2</v>
      </c>
      <c r="AX27" s="4">
        <v>109108</v>
      </c>
      <c r="AY27" s="28">
        <f>AX27/AX16</f>
        <v>2.7175851480788504E-2</v>
      </c>
      <c r="AZ27" s="4"/>
      <c r="BA27" s="4">
        <v>98279</v>
      </c>
      <c r="BB27" s="28">
        <f>BA27/BA16</f>
        <v>2.5297606407144766E-2</v>
      </c>
      <c r="BD27" s="4">
        <v>92316</v>
      </c>
      <c r="BE27" s="28">
        <f>BD27/BD16</f>
        <v>2.6048025588666587E-2</v>
      </c>
      <c r="BG27" s="4">
        <v>100758</v>
      </c>
      <c r="BH27" s="28">
        <f>BG27/BG16</f>
        <v>2.4417977377782882E-2</v>
      </c>
      <c r="BI27" s="4"/>
      <c r="BJ27" s="4">
        <v>95969</v>
      </c>
      <c r="BK27" s="28">
        <f>BJ27/BJ16</f>
        <v>2.4008768032406296E-2</v>
      </c>
      <c r="BM27" s="4">
        <v>89359</v>
      </c>
      <c r="BN27" s="28">
        <f>BM27/BM16</f>
        <v>2.4141137542266374E-2</v>
      </c>
      <c r="BP27" s="4">
        <v>109362.936</v>
      </c>
      <c r="BQ27" s="28">
        <f>BP27/BP16</f>
        <v>2.4076377037834041E-2</v>
      </c>
      <c r="BR27" s="4"/>
      <c r="BS27" s="4">
        <v>107936</v>
      </c>
      <c r="BT27" s="28">
        <f>BS27/BS16</f>
        <v>2.4605620702861417E-2</v>
      </c>
      <c r="BU27" s="4"/>
      <c r="BV27" s="4">
        <v>102810</v>
      </c>
      <c r="BW27" s="28">
        <f>BV27/BV16</f>
        <v>2.5032767091054165E-2</v>
      </c>
      <c r="BY27" s="4"/>
      <c r="BZ27" s="28"/>
      <c r="CB27" s="4"/>
      <c r="CC27" s="28"/>
    </row>
    <row r="28" spans="1:81" x14ac:dyDescent="0.15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4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4"/>
      <c r="AI28" s="14"/>
      <c r="AJ28" s="39"/>
      <c r="AK28" s="12"/>
      <c r="AL28" s="14"/>
      <c r="AM28" s="39"/>
      <c r="AO28" s="14"/>
      <c r="AP28" s="39"/>
      <c r="AQ28" s="14"/>
      <c r="AR28" s="14"/>
      <c r="AS28" s="39"/>
      <c r="AT28" s="12"/>
      <c r="AU28" s="14"/>
      <c r="AV28" s="39"/>
      <c r="AX28" s="14"/>
      <c r="AY28" s="39"/>
      <c r="AZ28" s="14"/>
      <c r="BA28" s="14"/>
      <c r="BB28" s="39"/>
      <c r="BC28" s="12"/>
      <c r="BD28" s="14"/>
      <c r="BE28" s="39"/>
      <c r="BG28" s="14"/>
      <c r="BH28" s="39"/>
      <c r="BI28" s="14"/>
      <c r="BJ28" s="14"/>
      <c r="BK28" s="39"/>
      <c r="BL28" s="12"/>
      <c r="BM28" s="14"/>
      <c r="BN28" s="39"/>
      <c r="BP28" s="14"/>
      <c r="BQ28" s="39"/>
      <c r="BR28" s="14"/>
      <c r="BS28" s="14"/>
      <c r="BT28" s="39"/>
      <c r="BU28" s="14"/>
      <c r="BV28" s="14"/>
      <c r="BW28" s="39"/>
      <c r="BY28" s="14"/>
      <c r="BZ28" s="39"/>
      <c r="CB28" s="14"/>
      <c r="CC28" s="39"/>
    </row>
    <row r="29" spans="1:81" x14ac:dyDescent="0.15">
      <c r="A29" s="1" t="s">
        <v>58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-241655</v>
      </c>
      <c r="O29" s="28">
        <f>N29/N16</f>
        <v>-9.0189395678238957E-2</v>
      </c>
      <c r="P29" s="4"/>
      <c r="Q29" s="4">
        <v>-229887</v>
      </c>
      <c r="R29" s="28">
        <f>Q29/Q16</f>
        <v>-8.8834265456741765E-2</v>
      </c>
      <c r="S29" s="4"/>
      <c r="T29" s="4">
        <v>-225765</v>
      </c>
      <c r="U29" s="28">
        <f>T29/T16</f>
        <v>-9.9873303151407161E-2</v>
      </c>
      <c r="V29" s="4"/>
      <c r="W29" s="4">
        <v>-253603</v>
      </c>
      <c r="X29" s="28">
        <f>W29/W16</f>
        <v>-9.1407573474816359E-2</v>
      </c>
      <c r="Y29" s="4"/>
      <c r="Z29" s="4">
        <v>-254674</v>
      </c>
      <c r="AA29" s="28">
        <f>Z29/Z16</f>
        <v>-9.233996759975692E-2</v>
      </c>
      <c r="AB29" s="4"/>
      <c r="AC29" s="4">
        <v>-257282</v>
      </c>
      <c r="AD29" s="28">
        <f>AC29/AC16</f>
        <v>-9.8861609424364616E-2</v>
      </c>
      <c r="AE29" s="4"/>
      <c r="AF29" s="4">
        <v>-290189</v>
      </c>
      <c r="AG29" s="28">
        <f>AF29/AF16</f>
        <v>-8.7642405431256551E-2</v>
      </c>
      <c r="AH29" s="4"/>
      <c r="AI29" s="4">
        <v>-283206</v>
      </c>
      <c r="AJ29" s="28">
        <f>AI29/AI16</f>
        <v>-8.7259732704945109E-2</v>
      </c>
      <c r="AL29" s="4">
        <v>-284366</v>
      </c>
      <c r="AM29" s="28">
        <f>AL29/AL16</f>
        <v>-9.6676862467519789E-2</v>
      </c>
      <c r="AO29" s="4">
        <v>-313446</v>
      </c>
      <c r="AP29" s="28">
        <f>AO29/AO16</f>
        <v>-8.3581231487634244E-2</v>
      </c>
      <c r="AQ29" s="4"/>
      <c r="AR29" s="4">
        <v>-297638</v>
      </c>
      <c r="AS29" s="28">
        <f>AR29/AR16</f>
        <v>-8.2695736878867873E-2</v>
      </c>
      <c r="AU29" s="4">
        <v>-316632</v>
      </c>
      <c r="AV29" s="28">
        <f>AU29/AU16</f>
        <v>-9.298391828579182E-2</v>
      </c>
      <c r="AX29" s="4">
        <v>-349779</v>
      </c>
      <c r="AY29" s="28">
        <f>AX29/AX16</f>
        <v>-8.7120487545356187E-2</v>
      </c>
      <c r="AZ29" s="4"/>
      <c r="BA29" s="4">
        <v>-330784</v>
      </c>
      <c r="BB29" s="28">
        <f>BA29/BA16</f>
        <v>-8.5145793483663593E-2</v>
      </c>
      <c r="BD29" s="4">
        <v>-337512</v>
      </c>
      <c r="BE29" s="28">
        <f>BD29/BD16</f>
        <v>-9.5232908840093125E-2</v>
      </c>
      <c r="BG29" s="4">
        <v>-380230</v>
      </c>
      <c r="BH29" s="28">
        <f>BG29/BG16</f>
        <v>-9.2146008638067309E-2</v>
      </c>
      <c r="BI29" s="4"/>
      <c r="BJ29" s="4">
        <v>-366126</v>
      </c>
      <c r="BK29" s="28">
        <f>BJ29/BJ16</f>
        <v>-9.1594517027715067E-2</v>
      </c>
      <c r="BM29" s="4">
        <v>-356735</v>
      </c>
      <c r="BN29" s="28">
        <f>BM29/BM16</f>
        <v>-9.6375168714291734E-2</v>
      </c>
      <c r="BP29" s="4">
        <v>-403501.58600000001</v>
      </c>
      <c r="BQ29" s="28">
        <f>BP29/BP16</f>
        <v>-8.8831341542440101E-2</v>
      </c>
      <c r="BR29" s="4"/>
      <c r="BS29" s="4">
        <v>-405062</v>
      </c>
      <c r="BT29" s="28">
        <f>BS29/BS16</f>
        <v>-9.2339923039045826E-2</v>
      </c>
      <c r="BU29" s="4"/>
      <c r="BV29" s="4">
        <v>-399672</v>
      </c>
      <c r="BW29" s="28">
        <f>BV29/BV16</f>
        <v>-9.7314425530744084E-2</v>
      </c>
      <c r="BY29" s="4"/>
      <c r="BZ29" s="28"/>
      <c r="CB29" s="4"/>
      <c r="CC29" s="28"/>
    </row>
    <row r="30" spans="1:81" x14ac:dyDescent="0.15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S30" s="4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H30" s="4"/>
      <c r="AI30" s="4"/>
      <c r="AJ30" s="28"/>
      <c r="AL30" s="4"/>
      <c r="AM30" s="28"/>
      <c r="AO30" s="4"/>
      <c r="AP30" s="28"/>
      <c r="AQ30" s="4"/>
      <c r="AR30" s="4"/>
      <c r="AS30" s="28"/>
      <c r="AU30" s="4"/>
      <c r="AV30" s="28"/>
      <c r="AX30" s="4"/>
      <c r="AY30" s="28"/>
      <c r="AZ30" s="4"/>
      <c r="BA30" s="4"/>
      <c r="BB30" s="28"/>
      <c r="BD30" s="4"/>
      <c r="BE30" s="28"/>
      <c r="BG30" s="4"/>
      <c r="BH30" s="28"/>
      <c r="BI30" s="4"/>
      <c r="BJ30" s="4"/>
      <c r="BK30" s="28"/>
      <c r="BM30" s="4"/>
      <c r="BN30" s="28"/>
      <c r="BP30" s="4"/>
      <c r="BQ30" s="28"/>
      <c r="BR30" s="4"/>
      <c r="BS30" s="4"/>
      <c r="BT30" s="28"/>
      <c r="BU30" s="4"/>
      <c r="BV30" s="4"/>
      <c r="BW30" s="28"/>
      <c r="BY30" s="4"/>
      <c r="BZ30" s="28"/>
      <c r="CB30" s="4"/>
      <c r="CC30" s="28"/>
    </row>
    <row r="31" spans="1:81" x14ac:dyDescent="0.15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-8540</v>
      </c>
      <c r="O31" s="28">
        <f>N31/N16</f>
        <v>-3.187260512268154E-3</v>
      </c>
      <c r="P31" s="4"/>
      <c r="Q31" s="4">
        <v>-8464</v>
      </c>
      <c r="R31" s="28">
        <f>Q31/Q16</f>
        <v>-3.2707078818108993E-3</v>
      </c>
      <c r="S31" s="4"/>
      <c r="T31" s="4">
        <v>-8359</v>
      </c>
      <c r="U31" s="28">
        <f>T31/T16</f>
        <v>-3.6978315551241888E-3</v>
      </c>
      <c r="V31" s="4"/>
      <c r="W31" s="4">
        <v>-8143</v>
      </c>
      <c r="X31" s="28">
        <f>W31/W16</f>
        <v>-2.9350278616791978E-3</v>
      </c>
      <c r="Y31" s="4"/>
      <c r="Z31" s="4">
        <v>-8152</v>
      </c>
      <c r="AA31" s="28">
        <f>Z31/Z16</f>
        <v>-2.9557607603179692E-3</v>
      </c>
      <c r="AB31" s="4"/>
      <c r="AC31" s="4">
        <v>-8065</v>
      </c>
      <c r="AD31" s="28">
        <f>AC31/AC16</f>
        <v>-3.0990076259027085E-3</v>
      </c>
      <c r="AE31" s="4"/>
      <c r="AF31" s="4">
        <v>-7878</v>
      </c>
      <c r="AG31" s="28">
        <f>AF31/AF16</f>
        <v>-2.3793006281679838E-3</v>
      </c>
      <c r="AH31" s="4"/>
      <c r="AI31" s="4">
        <v>-7761</v>
      </c>
      <c r="AJ31" s="28">
        <f>AI31/AI16</f>
        <v>-2.3912727326507168E-3</v>
      </c>
      <c r="AL31" s="4">
        <v>-7649</v>
      </c>
      <c r="AM31" s="28">
        <f>AL31/AL16</f>
        <v>-2.6004561762449059E-3</v>
      </c>
      <c r="AO31" s="4">
        <v>-7601</v>
      </c>
      <c r="AP31" s="28">
        <f>AO31/AO16</f>
        <v>-2.0268273978213407E-3</v>
      </c>
      <c r="AQ31" s="4"/>
      <c r="AR31" s="4">
        <v>-7351</v>
      </c>
      <c r="AS31" s="28">
        <f>AR31/AR16</f>
        <v>-2.0424017154951914E-3</v>
      </c>
      <c r="AU31" s="4">
        <v>-7338</v>
      </c>
      <c r="AV31" s="28">
        <f>AU31/AU16</f>
        <v>-2.1549179880149204E-3</v>
      </c>
      <c r="AX31" s="4">
        <v>-7103</v>
      </c>
      <c r="AY31" s="28">
        <f>AX31/AX16</f>
        <v>-1.7691651672475048E-3</v>
      </c>
      <c r="AZ31" s="4"/>
      <c r="BA31" s="4">
        <v>-7450</v>
      </c>
      <c r="BB31" s="28">
        <f>BA31/BA16</f>
        <v>-1.9176748617021797E-3</v>
      </c>
      <c r="BD31" s="4">
        <v>-10021</v>
      </c>
      <c r="BE31" s="28">
        <f>BD31/BD16</f>
        <v>-2.8275408859139029E-3</v>
      </c>
      <c r="BG31" s="4">
        <v>-11088</v>
      </c>
      <c r="BH31" s="28">
        <f>BG31/BG16</f>
        <v>-2.6870971353625183E-3</v>
      </c>
      <c r="BI31" s="4"/>
      <c r="BJ31" s="4">
        <v>-13904</v>
      </c>
      <c r="BK31" s="28">
        <f>BJ31/BJ16</f>
        <v>-3.47839313447652E-3</v>
      </c>
      <c r="BM31" s="4">
        <v>-15071</v>
      </c>
      <c r="BN31" s="28">
        <f>BM31/BM16</f>
        <v>-4.0715661981389284E-3</v>
      </c>
      <c r="BP31" s="4">
        <v>-16838.315999999999</v>
      </c>
      <c r="BQ31" s="28">
        <f>BP31/BP16</f>
        <v>-3.706974771582518E-3</v>
      </c>
      <c r="BR31" s="4"/>
      <c r="BS31" s="4">
        <v>-16836</v>
      </c>
      <c r="BT31" s="28">
        <f>BS31/BS16</f>
        <v>-3.838017252384513E-3</v>
      </c>
      <c r="BU31" s="4"/>
      <c r="BV31" s="4">
        <v>-17405</v>
      </c>
      <c r="BW31" s="28">
        <f>BV31/BV16</f>
        <v>-4.2378689934811564E-3</v>
      </c>
      <c r="BY31" s="4"/>
      <c r="BZ31" s="28"/>
      <c r="CB31" s="4"/>
      <c r="CC31" s="28"/>
    </row>
    <row r="32" spans="1:81" x14ac:dyDescent="0.15">
      <c r="A32" s="1" t="s">
        <v>134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103</v>
      </c>
      <c r="O32" s="28"/>
      <c r="P32" s="4"/>
      <c r="Q32" s="4">
        <v>110</v>
      </c>
      <c r="R32" s="28"/>
      <c r="S32" s="4"/>
      <c r="T32" s="4">
        <v>-94</v>
      </c>
      <c r="U32" s="28"/>
      <c r="V32" s="4"/>
      <c r="W32" s="4">
        <v>285</v>
      </c>
      <c r="X32" s="28"/>
      <c r="Y32" s="4"/>
      <c r="Z32" s="4">
        <v>259</v>
      </c>
      <c r="AA32" s="28"/>
      <c r="AB32" s="4"/>
      <c r="AC32" s="4">
        <v>139</v>
      </c>
      <c r="AD32" s="28"/>
      <c r="AE32" s="4"/>
      <c r="AF32" s="4">
        <v>241</v>
      </c>
      <c r="AG32" s="28"/>
      <c r="AH32" s="4"/>
      <c r="AI32" s="4">
        <v>-1073</v>
      </c>
      <c r="AJ32" s="28"/>
      <c r="AL32" s="4">
        <v>-411</v>
      </c>
      <c r="AM32" s="28"/>
      <c r="AO32" s="4">
        <v>-277</v>
      </c>
      <c r="AP32" s="28"/>
      <c r="AQ32" s="4"/>
      <c r="AR32" s="4">
        <v>-283</v>
      </c>
      <c r="AS32" s="28"/>
      <c r="AU32" s="4">
        <v>-1536</v>
      </c>
      <c r="AV32" s="28"/>
      <c r="AX32" s="4">
        <v>-41</v>
      </c>
      <c r="AY32" s="28"/>
      <c r="AZ32" s="4"/>
      <c r="BA32" s="4">
        <v>-1593</v>
      </c>
      <c r="BB32" s="28"/>
      <c r="BD32" s="4">
        <v>-1157</v>
      </c>
      <c r="BE32" s="28"/>
      <c r="BG32" s="4">
        <v>616</v>
      </c>
      <c r="BH32" s="28"/>
      <c r="BI32" s="4"/>
      <c r="BJ32" s="4">
        <v>435</v>
      </c>
      <c r="BK32" s="28"/>
      <c r="BM32" s="4">
        <v>-1027</v>
      </c>
      <c r="BN32" s="28"/>
      <c r="BP32" s="4">
        <v>92.635000000000005</v>
      </c>
      <c r="BQ32" s="28"/>
      <c r="BR32" s="4"/>
      <c r="BS32" s="4">
        <v>189</v>
      </c>
      <c r="BT32" s="28"/>
      <c r="BU32" s="4"/>
      <c r="BV32" s="4">
        <v>279</v>
      </c>
      <c r="BW32" s="28"/>
      <c r="BY32" s="4"/>
      <c r="BZ32" s="28"/>
      <c r="CB32" s="4"/>
      <c r="CC32" s="28"/>
    </row>
    <row r="33" spans="1:81" x14ac:dyDescent="0.15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S33" s="5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H33" s="14"/>
      <c r="AI33" s="5"/>
      <c r="AJ33" s="29"/>
      <c r="AL33" s="5"/>
      <c r="AM33" s="29"/>
      <c r="AO33" s="5"/>
      <c r="AP33" s="29"/>
      <c r="AQ33" s="14"/>
      <c r="AR33" s="5"/>
      <c r="AS33" s="29"/>
      <c r="AU33" s="5"/>
      <c r="AV33" s="29"/>
      <c r="AX33" s="5"/>
      <c r="AY33" s="29"/>
      <c r="AZ33" s="14"/>
      <c r="BA33" s="5"/>
      <c r="BB33" s="29"/>
      <c r="BD33" s="5"/>
      <c r="BE33" s="29"/>
      <c r="BG33" s="5"/>
      <c r="BH33" s="29"/>
      <c r="BI33" s="14"/>
      <c r="BJ33" s="5"/>
      <c r="BK33" s="29"/>
      <c r="BM33" s="5"/>
      <c r="BN33" s="29"/>
      <c r="BP33" s="5"/>
      <c r="BQ33" s="29"/>
      <c r="BR33" s="14"/>
      <c r="BS33" s="5"/>
      <c r="BT33" s="29"/>
      <c r="BU33" s="14"/>
      <c r="BV33" s="5"/>
      <c r="BW33" s="29"/>
      <c r="BY33" s="5"/>
      <c r="BZ33" s="29"/>
      <c r="CB33" s="5"/>
      <c r="CC33" s="29"/>
    </row>
    <row r="34" spans="1:81" x14ac:dyDescent="0.15">
      <c r="B34" s="1" t="s">
        <v>121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202664</v>
      </c>
      <c r="O34" s="28">
        <f>N34/N16</f>
        <v>7.5637349468186552E-2</v>
      </c>
      <c r="P34" s="4"/>
      <c r="Q34" s="4">
        <f>SUM(Q25:Q33)</f>
        <v>179860</v>
      </c>
      <c r="R34" s="28">
        <f>Q34/Q16</f>
        <v>6.9502542488481617E-2</v>
      </c>
      <c r="S34" s="4"/>
      <c r="T34" s="4">
        <f>SUM(T25:T33)</f>
        <v>131626</v>
      </c>
      <c r="U34" s="28">
        <f>T34/T16</f>
        <v>5.8228349835479892E-2</v>
      </c>
      <c r="V34" s="4"/>
      <c r="W34" s="4">
        <f>SUM(W25:W33)</f>
        <v>195633</v>
      </c>
      <c r="X34" s="28">
        <f>W34/W16</f>
        <v>7.0513116254928954E-2</v>
      </c>
      <c r="Y34" s="4"/>
      <c r="Z34" s="4">
        <f>SUM(Z25:Z33)</f>
        <v>181102</v>
      </c>
      <c r="AA34" s="28">
        <f>Z34/Z16</f>
        <v>6.5664154221676249E-2</v>
      </c>
      <c r="AB34" s="4"/>
      <c r="AC34" s="4">
        <f>SUM(AC25:AC33)</f>
        <v>152465</v>
      </c>
      <c r="AD34" s="28">
        <f>AC34/AC16</f>
        <v>5.8585269396560002E-2</v>
      </c>
      <c r="AE34" s="4"/>
      <c r="AF34" s="4">
        <f>SUM(AF25:AF33)</f>
        <v>237289</v>
      </c>
      <c r="AG34" s="28">
        <f>AF34/AF16</f>
        <v>7.1665634267244566E-2</v>
      </c>
      <c r="AH34" s="4"/>
      <c r="AI34" s="4">
        <f>SUM(AI25:AI33)</f>
        <v>227125</v>
      </c>
      <c r="AJ34" s="28">
        <f>AI34/AI16</f>
        <v>6.9980391625215063E-2</v>
      </c>
      <c r="AL34" s="4">
        <f>SUM(AL25:AL33)</f>
        <v>173200</v>
      </c>
      <c r="AM34" s="28">
        <f>AL34/AL16</f>
        <v>5.8883384720305625E-2</v>
      </c>
      <c r="AO34" s="4">
        <f>SUM(AO25:AO33)</f>
        <v>275022</v>
      </c>
      <c r="AP34" s="28">
        <f>AO34/AO16</f>
        <v>7.3335367004817881E-2</v>
      </c>
      <c r="AQ34" s="4"/>
      <c r="AR34" s="4">
        <f>SUM(AR25:AR33)</f>
        <v>250641</v>
      </c>
      <c r="AS34" s="28">
        <f>AR34/AR16</f>
        <v>6.9638091194861959E-2</v>
      </c>
      <c r="AU34" s="4">
        <f>SUM(AU25:AU33)</f>
        <v>210836</v>
      </c>
      <c r="AV34" s="28">
        <f>AU34/AU16</f>
        <v>6.1915275132340394E-2</v>
      </c>
      <c r="AX34" s="4">
        <f>SUM(AX25:AX33)</f>
        <v>295979</v>
      </c>
      <c r="AY34" s="28">
        <f>AX34/AX16</f>
        <v>7.3720362809622589E-2</v>
      </c>
      <c r="AZ34" s="4"/>
      <c r="BA34" s="4">
        <f>SUM(BA25:BA33)</f>
        <v>279822</v>
      </c>
      <c r="BB34" s="28">
        <f>BA34/BA16</f>
        <v>7.2027867805533871E-2</v>
      </c>
      <c r="BD34" s="4">
        <f>SUM(BD25:BD33)</f>
        <v>207957</v>
      </c>
      <c r="BE34" s="28">
        <f>BD34/BD16</f>
        <v>5.8677469315636915E-2</v>
      </c>
      <c r="BG34" s="4">
        <f>SUM(BG25:BG33)</f>
        <v>282693</v>
      </c>
      <c r="BH34" s="28">
        <f>BG34/BG16</f>
        <v>6.8508617468167055E-2</v>
      </c>
      <c r="BI34" s="4"/>
      <c r="BJ34" s="4">
        <f>SUM(BJ25:BJ33)</f>
        <v>261736</v>
      </c>
      <c r="BK34" s="28">
        <f>BJ34/BJ16</f>
        <v>6.5479049586115251E-2</v>
      </c>
      <c r="BM34" s="4">
        <f>SUM(BM25:BM33)</f>
        <v>219661</v>
      </c>
      <c r="BN34" s="28">
        <f>BM34/BM16</f>
        <v>5.9343394774692804E-2</v>
      </c>
      <c r="BP34" s="4">
        <f>SUM(BP25:BP33)</f>
        <v>338053.18599999999</v>
      </c>
      <c r="BQ34" s="28">
        <f>BP34/BP16</f>
        <v>7.442280047215484E-2</v>
      </c>
      <c r="BR34" s="4"/>
      <c r="BS34" s="4">
        <f>SUM(BS25:BS33)</f>
        <v>290232</v>
      </c>
      <c r="BT34" s="28">
        <f>BS34/BS16</f>
        <v>6.6162712235332738E-2</v>
      </c>
      <c r="BU34" s="4"/>
      <c r="BV34" s="4">
        <f>SUM(BV25:BV33)</f>
        <v>225200</v>
      </c>
      <c r="BW34" s="28">
        <f>BV34/BV16</f>
        <v>5.4832984621198302E-2</v>
      </c>
      <c r="BY34" s="4"/>
      <c r="BZ34" s="28"/>
      <c r="CB34" s="4"/>
      <c r="CC34" s="28"/>
    </row>
    <row r="35" spans="1:81" x14ac:dyDescent="0.15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S35" s="4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H35" s="4"/>
      <c r="AI35" s="4"/>
      <c r="AJ35" s="28"/>
      <c r="AL35" s="4"/>
      <c r="AM35" s="28"/>
      <c r="AO35" s="4"/>
      <c r="AP35" s="28"/>
      <c r="AQ35" s="4"/>
      <c r="AR35" s="4"/>
      <c r="AS35" s="28"/>
      <c r="AU35" s="4"/>
      <c r="AV35" s="28"/>
      <c r="AX35" s="4"/>
      <c r="AY35" s="28"/>
      <c r="AZ35" s="4"/>
      <c r="BA35" s="4"/>
      <c r="BB35" s="28"/>
      <c r="BD35" s="4"/>
      <c r="BE35" s="28"/>
      <c r="BG35" s="4"/>
      <c r="BH35" s="28"/>
      <c r="BI35" s="4"/>
      <c r="BJ35" s="4"/>
      <c r="BK35" s="28"/>
      <c r="BM35" s="4"/>
      <c r="BN35" s="28"/>
      <c r="BP35" s="4"/>
      <c r="BQ35" s="28"/>
      <c r="BR35" s="4"/>
      <c r="BS35" s="4"/>
      <c r="BT35" s="28"/>
      <c r="BU35" s="4"/>
      <c r="BV35" s="4"/>
      <c r="BW35" s="28"/>
      <c r="BY35" s="4"/>
      <c r="BZ35" s="28"/>
      <c r="CB35" s="4"/>
      <c r="CC35" s="28"/>
    </row>
    <row r="36" spans="1:81" x14ac:dyDescent="0.15">
      <c r="A36" s="1" t="s">
        <v>52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-77164</v>
      </c>
      <c r="O36" s="28">
        <f>N36/N16</f>
        <v>-2.8798802127477732E-2</v>
      </c>
      <c r="P36" s="4"/>
      <c r="Q36" s="4">
        <v>-68706</v>
      </c>
      <c r="R36" s="28">
        <f>Q36/Q16</f>
        <v>-2.6549770289189468E-2</v>
      </c>
      <c r="S36" s="4"/>
      <c r="T36" s="4">
        <v>-49516</v>
      </c>
      <c r="U36" s="28">
        <f>T36/T16</f>
        <v>-2.1904752635904932E-2</v>
      </c>
      <c r="V36" s="4"/>
      <c r="W36" s="4">
        <v>-74887</v>
      </c>
      <c r="X36" s="28">
        <f>W36/W16</f>
        <v>-2.6991947866581122E-2</v>
      </c>
      <c r="Y36" s="4"/>
      <c r="Z36" s="4">
        <v>-69466</v>
      </c>
      <c r="AA36" s="28">
        <f>Z36/Z16</f>
        <v>-2.5187055566271842E-2</v>
      </c>
      <c r="AB36" s="4"/>
      <c r="AC36" s="4">
        <v>-57784</v>
      </c>
      <c r="AD36" s="28">
        <f>AC36/AC16</f>
        <v>-2.2203726801632004E-2</v>
      </c>
      <c r="AE36" s="4"/>
      <c r="AF36" s="4">
        <v>-90638</v>
      </c>
      <c r="AG36" s="28">
        <f>AF36/AF16</f>
        <v>-2.737433997662982E-2</v>
      </c>
      <c r="AH36" s="4"/>
      <c r="AI36" s="4">
        <v>-86851</v>
      </c>
      <c r="AJ36" s="28">
        <f>AI36/AI16</f>
        <v>-2.6760008775086642E-2</v>
      </c>
      <c r="AL36" s="4">
        <v>-66748</v>
      </c>
      <c r="AM36" s="28">
        <f>AL36/AL16</f>
        <v>-2.2692541358608313E-2</v>
      </c>
      <c r="AO36" s="4">
        <v>-105369</v>
      </c>
      <c r="AP36" s="28">
        <f>AO36/AO16</f>
        <v>-2.8096931467048655E-2</v>
      </c>
      <c r="AQ36" s="4"/>
      <c r="AR36" s="4">
        <v>-96123</v>
      </c>
      <c r="AS36" s="28">
        <f>AR36/AR16</f>
        <v>-2.67068126919527E-2</v>
      </c>
      <c r="AU36" s="4">
        <v>-80787</v>
      </c>
      <c r="AV36" s="28">
        <f>AU36/AU16</f>
        <v>-2.3724360792826572E-2</v>
      </c>
      <c r="AX36" s="4">
        <v>-114005</v>
      </c>
      <c r="AY36" s="28">
        <f>AX36/AX16</f>
        <v>-2.8395561719280836E-2</v>
      </c>
      <c r="AZ36" s="4"/>
      <c r="BA36" s="4">
        <v>-107594</v>
      </c>
      <c r="BB36" s="28">
        <f>BA36/BA16</f>
        <v>-2.7695343499326754E-2</v>
      </c>
      <c r="BD36" s="4">
        <v>-79758</v>
      </c>
      <c r="BE36" s="28">
        <f>BD36/BD16</f>
        <v>-2.2504640852082734E-2</v>
      </c>
      <c r="BG36" s="4">
        <v>-107333</v>
      </c>
      <c r="BH36" s="28">
        <f>BG36/BG16</f>
        <v>-2.6011381387974854E-2</v>
      </c>
      <c r="BI36" s="4"/>
      <c r="BJ36" s="4">
        <v>-99374</v>
      </c>
      <c r="BK36" s="28">
        <f>BJ36/BJ16</f>
        <v>-2.4860604095617786E-2</v>
      </c>
      <c r="BM36" s="4">
        <v>-83016</v>
      </c>
      <c r="BN36" s="28">
        <f>BM36/BM16</f>
        <v>-2.2427519043507486E-2</v>
      </c>
      <c r="BP36" s="4">
        <v>-126351.065</v>
      </c>
      <c r="BQ36" s="28">
        <f>BP36/BP16</f>
        <v>-2.7816333314898172E-2</v>
      </c>
      <c r="BR36" s="4"/>
      <c r="BS36" s="4">
        <v>-108808</v>
      </c>
      <c r="BT36" s="28">
        <f>BS36/BS16</f>
        <v>-2.4804406105812193E-2</v>
      </c>
      <c r="BU36" s="4"/>
      <c r="BV36" s="4">
        <v>-86116</v>
      </c>
      <c r="BW36" s="28">
        <f>BV36/BV16</f>
        <v>-2.0968016445999615E-2</v>
      </c>
      <c r="BY36" s="4"/>
      <c r="BZ36" s="28"/>
      <c r="CB36" s="4"/>
      <c r="CC36" s="28"/>
    </row>
    <row r="37" spans="1:81" x14ac:dyDescent="0.15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S37" s="4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H37" s="4"/>
      <c r="AI37" s="4"/>
      <c r="AJ37" s="28"/>
      <c r="AL37" s="4"/>
      <c r="AM37" s="28"/>
      <c r="AO37" s="4"/>
      <c r="AP37" s="28"/>
      <c r="AQ37" s="4"/>
      <c r="AR37" s="4"/>
      <c r="AS37" s="28"/>
      <c r="AU37" s="4"/>
      <c r="AV37" s="28"/>
      <c r="AX37" s="4"/>
      <c r="AY37" s="28"/>
      <c r="AZ37" s="4"/>
      <c r="BA37" s="4"/>
      <c r="BB37" s="28"/>
      <c r="BD37" s="4"/>
      <c r="BE37" s="28"/>
      <c r="BG37" s="4"/>
      <c r="BH37" s="28"/>
      <c r="BI37" s="4"/>
      <c r="BJ37" s="4"/>
      <c r="BK37" s="28"/>
      <c r="BM37" s="4"/>
      <c r="BN37" s="28"/>
      <c r="BP37" s="4"/>
      <c r="BQ37" s="28"/>
      <c r="BR37" s="4"/>
      <c r="BS37" s="4"/>
      <c r="BT37" s="28"/>
      <c r="BU37" s="4"/>
      <c r="BV37" s="4"/>
      <c r="BW37" s="28"/>
      <c r="BY37" s="4"/>
      <c r="BZ37" s="28"/>
      <c r="CB37" s="4"/>
      <c r="CC37" s="28"/>
    </row>
    <row r="38" spans="1:81" s="60" customFormat="1" ht="12" thickBot="1" x14ac:dyDescent="0.2">
      <c r="B38" s="60" t="s">
        <v>14</v>
      </c>
      <c r="E38" s="61">
        <f>SUM(E34:E37)</f>
        <v>100225</v>
      </c>
      <c r="F38" s="62">
        <f>E38/E16</f>
        <v>4.4309858208453734E-2</v>
      </c>
      <c r="G38" s="63"/>
      <c r="H38" s="61">
        <f>SUM(H34:H37)</f>
        <v>107005</v>
      </c>
      <c r="I38" s="62">
        <f>H38/H16</f>
        <v>4.5691922728747843E-2</v>
      </c>
      <c r="J38" s="63"/>
      <c r="K38" s="61">
        <f>SUM(K34:K37)</f>
        <v>81511</v>
      </c>
      <c r="L38" s="62">
        <f>K38/K16</f>
        <v>3.8464387963167888E-2</v>
      </c>
      <c r="M38" s="63"/>
      <c r="N38" s="61">
        <f>SUM(N34:N37)</f>
        <v>125500</v>
      </c>
      <c r="O38" s="62">
        <f>N38/N16</f>
        <v>4.6838547340708817E-2</v>
      </c>
      <c r="P38" s="63"/>
      <c r="Q38" s="61">
        <f>SUM(Q34:Q37)</f>
        <v>111154</v>
      </c>
      <c r="R38" s="62">
        <f>Q38/Q16</f>
        <v>4.2952772199292145E-2</v>
      </c>
      <c r="S38" s="63"/>
      <c r="T38" s="61">
        <f>SUM(T34:T37)</f>
        <v>82110</v>
      </c>
      <c r="U38" s="62">
        <f>T38/T16</f>
        <v>3.6323597199574967E-2</v>
      </c>
      <c r="V38" s="63"/>
      <c r="W38" s="61">
        <f>SUM(W34:W37)</f>
        <v>120746</v>
      </c>
      <c r="X38" s="62">
        <f>W38/W16</f>
        <v>4.3521168388347832E-2</v>
      </c>
      <c r="Y38" s="63"/>
      <c r="Z38" s="61">
        <f>SUM(Z34:Z37)</f>
        <v>111636</v>
      </c>
      <c r="AA38" s="62">
        <f>Z38/Z16</f>
        <v>4.0477098655404414E-2</v>
      </c>
      <c r="AB38" s="63"/>
      <c r="AC38" s="61">
        <f>SUM(AC34:AC37)</f>
        <v>94681</v>
      </c>
      <c r="AD38" s="62">
        <f>AC38/AC16</f>
        <v>3.6381542594928006E-2</v>
      </c>
      <c r="AE38" s="63"/>
      <c r="AF38" s="61">
        <f>SUM(AF34:AF37)</f>
        <v>146651</v>
      </c>
      <c r="AG38" s="62">
        <f>AF38/AF16</f>
        <v>4.4291294290614749E-2</v>
      </c>
      <c r="AH38" s="64"/>
      <c r="AI38" s="61">
        <f>SUM(AI34:AI37)</f>
        <v>140274</v>
      </c>
      <c r="AJ38" s="62">
        <f>AI38/AI16</f>
        <v>4.3220382850128421E-2</v>
      </c>
      <c r="AL38" s="61">
        <f>SUM(AL34:AL37)</f>
        <v>106452</v>
      </c>
      <c r="AM38" s="62">
        <f>AL38/AL16</f>
        <v>3.6190843361697311E-2</v>
      </c>
      <c r="AO38" s="61">
        <f>SUM(AO34:AO37)</f>
        <v>169653</v>
      </c>
      <c r="AP38" s="62">
        <f>AO38/AO16</f>
        <v>4.5238435537769225E-2</v>
      </c>
      <c r="AQ38" s="64"/>
      <c r="AR38" s="61">
        <f>SUM(AR34:AR37)</f>
        <v>154518</v>
      </c>
      <c r="AS38" s="62">
        <f>AR38/AR16</f>
        <v>4.2931278502909259E-2</v>
      </c>
      <c r="AU38" s="61">
        <f>SUM(AU34:AU37)</f>
        <v>130049</v>
      </c>
      <c r="AV38" s="62">
        <f>AU38/AU16</f>
        <v>3.8190914339513819E-2</v>
      </c>
      <c r="AX38" s="61">
        <f>SUM(AX34:AX37)</f>
        <v>181974</v>
      </c>
      <c r="AY38" s="62">
        <f>AX38/AX16</f>
        <v>4.5324801090341746E-2</v>
      </c>
      <c r="AZ38" s="64"/>
      <c r="BA38" s="61">
        <f>SUM(BA34:BA37)</f>
        <v>172228</v>
      </c>
      <c r="BB38" s="62">
        <f>BA38/BA16</f>
        <v>4.4332524306207113E-2</v>
      </c>
      <c r="BD38" s="61">
        <f>SUM(BD34:BD37)</f>
        <v>128199</v>
      </c>
      <c r="BE38" s="62">
        <f>BD38/BD16</f>
        <v>3.6172828463554178E-2</v>
      </c>
      <c r="BG38" s="61">
        <f>SUM(BG34:BG37)</f>
        <v>175360</v>
      </c>
      <c r="BH38" s="62">
        <f>BG38/BG16</f>
        <v>4.2497236080192208E-2</v>
      </c>
      <c r="BI38" s="64"/>
      <c r="BJ38" s="61">
        <f>SUM(BJ34:BJ37)</f>
        <v>162362</v>
      </c>
      <c r="BK38" s="62">
        <f>BJ38/BJ16</f>
        <v>4.0618445490497465E-2</v>
      </c>
      <c r="BM38" s="61">
        <f>SUM(BM34:BM37)</f>
        <v>136645</v>
      </c>
      <c r="BN38" s="62">
        <f>BM38/BM16</f>
        <v>3.6915875731185314E-2</v>
      </c>
      <c r="BP38" s="61">
        <f>SUM(BP34:BP37)</f>
        <v>211702.12099999998</v>
      </c>
      <c r="BQ38" s="62">
        <f>BP38/BP16</f>
        <v>4.6606467157256672E-2</v>
      </c>
      <c r="BR38" s="64"/>
      <c r="BS38" s="61">
        <f>SUM(BS34:BS37)</f>
        <v>181424</v>
      </c>
      <c r="BT38" s="62">
        <f>BS38/BS16</f>
        <v>4.1358306129520545E-2</v>
      </c>
      <c r="BU38" s="64"/>
      <c r="BV38" s="61">
        <f>SUM(BV34:BV37)</f>
        <v>139084</v>
      </c>
      <c r="BW38" s="62">
        <f>BV38/BV16</f>
        <v>3.3864968175198691E-2</v>
      </c>
      <c r="BY38" s="61"/>
      <c r="BZ38" s="62"/>
      <c r="CB38" s="61"/>
      <c r="CC38" s="62"/>
    </row>
    <row r="39" spans="1:81" ht="12" thickTop="1" x14ac:dyDescent="0.1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L39" s="4"/>
      <c r="AM39" s="4"/>
      <c r="AO39" s="4"/>
      <c r="AP39" s="4"/>
      <c r="AQ39" s="4"/>
      <c r="AR39" s="4"/>
      <c r="AS39" s="4"/>
      <c r="AU39" s="4"/>
      <c r="AV39" s="4"/>
      <c r="AX39" s="4"/>
      <c r="AY39" s="4"/>
      <c r="AZ39" s="4"/>
      <c r="BA39" s="4"/>
      <c r="BB39" s="4"/>
      <c r="BD39" s="4"/>
      <c r="BE39" s="4"/>
      <c r="BG39" s="4"/>
      <c r="BH39" s="4"/>
      <c r="BI39" s="4"/>
      <c r="BJ39" s="4"/>
      <c r="BK39" s="4"/>
      <c r="BM39" s="4"/>
      <c r="BN39" s="4"/>
      <c r="BP39" s="4"/>
      <c r="BQ39" s="4"/>
      <c r="BR39" s="4"/>
      <c r="BS39" s="4"/>
      <c r="BT39" s="4"/>
      <c r="BU39" s="4"/>
      <c r="BV39" s="4"/>
      <c r="BW39" s="4"/>
      <c r="BY39" s="4"/>
      <c r="BZ39" s="4"/>
      <c r="CB39" s="4"/>
      <c r="CC39" s="4"/>
    </row>
    <row r="40" spans="1:81" x14ac:dyDescent="0.15">
      <c r="A40" s="1" t="s">
        <v>53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230278</v>
      </c>
      <c r="O40" s="4"/>
      <c r="P40" s="4"/>
      <c r="Q40" s="4">
        <v>230681</v>
      </c>
      <c r="R40" s="4"/>
      <c r="S40" s="4"/>
      <c r="T40" s="4">
        <v>230632</v>
      </c>
      <c r="U40" s="4"/>
      <c r="V40" s="4"/>
      <c r="W40" s="4">
        <v>231802</v>
      </c>
      <c r="X40" s="4"/>
      <c r="Y40" s="4"/>
      <c r="Z40" s="4">
        <v>231696</v>
      </c>
      <c r="AA40" s="4"/>
      <c r="AB40" s="4"/>
      <c r="AC40" s="4">
        <v>232656</v>
      </c>
      <c r="AD40" s="4"/>
      <c r="AE40" s="4"/>
      <c r="AF40" s="4">
        <v>228552</v>
      </c>
      <c r="AG40" s="4"/>
      <c r="AH40" s="4"/>
      <c r="AI40" s="4">
        <v>227634</v>
      </c>
      <c r="AJ40" s="4"/>
      <c r="AL40" s="4">
        <v>227417</v>
      </c>
      <c r="AM40" s="4"/>
      <c r="AO40" s="4">
        <v>223632</v>
      </c>
      <c r="AP40" s="4"/>
      <c r="AQ40" s="4"/>
      <c r="AR40" s="4">
        <v>221070</v>
      </c>
      <c r="AS40" s="4"/>
      <c r="AU40" s="4">
        <v>217025</v>
      </c>
      <c r="AV40" s="4"/>
      <c r="AX40" s="4">
        <v>211652</v>
      </c>
      <c r="AY40" s="4"/>
      <c r="AZ40" s="4"/>
      <c r="BA40" s="4">
        <v>209648</v>
      </c>
      <c r="BB40" s="4"/>
      <c r="BD40" s="4">
        <v>203383</v>
      </c>
      <c r="BE40" s="4"/>
      <c r="BG40" s="4">
        <v>195253</v>
      </c>
      <c r="BH40" s="4"/>
      <c r="BI40" s="4"/>
      <c r="BJ40" s="4">
        <v>193623</v>
      </c>
      <c r="BK40" s="4"/>
      <c r="BM40" s="4">
        <v>190818</v>
      </c>
      <c r="BN40" s="4"/>
      <c r="BP40" s="4">
        <v>186858.715</v>
      </c>
      <c r="BQ40" s="4"/>
      <c r="BR40" s="4"/>
      <c r="BS40" s="4">
        <v>184696</v>
      </c>
      <c r="BT40" s="4"/>
      <c r="BU40" s="4"/>
      <c r="BV40" s="4">
        <v>184033</v>
      </c>
      <c r="BW40" s="4"/>
      <c r="BY40" s="4"/>
      <c r="BZ40" s="4"/>
      <c r="CB40" s="4"/>
      <c r="CC40" s="4"/>
    </row>
    <row r="41" spans="1:81" ht="2.25" customHeight="1" x14ac:dyDescent="0.15">
      <c r="A41" s="1" t="s">
        <v>47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0.99850000000000005</v>
      </c>
      <c r="O41" s="49"/>
      <c r="P41" s="49"/>
      <c r="Q41" s="49">
        <v>1</v>
      </c>
      <c r="R41" s="49"/>
      <c r="S41" s="49"/>
      <c r="T41" s="49">
        <v>1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1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K41" s="49"/>
      <c r="BL41" s="49"/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/>
      <c r="BZ41" s="49"/>
      <c r="CA41" s="49"/>
      <c r="CB41" s="49"/>
      <c r="CC41" s="49"/>
    </row>
    <row r="42" spans="1:81" x14ac:dyDescent="0.15">
      <c r="A42" s="1" t="s">
        <v>54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0.54417595254431606</v>
      </c>
      <c r="O42" s="23"/>
      <c r="P42" s="23"/>
      <c r="Q42" s="23">
        <f>Q38*Q41/Q40</f>
        <v>0.48185156124691675</v>
      </c>
      <c r="R42" s="23"/>
      <c r="S42" s="23"/>
      <c r="T42" s="23">
        <f>T38*T41/T40</f>
        <v>0.35602171424607165</v>
      </c>
      <c r="U42" s="23"/>
      <c r="V42" s="23"/>
      <c r="W42" s="23">
        <f>W38*W41/W40</f>
        <v>0.52090145900380502</v>
      </c>
      <c r="X42" s="23"/>
      <c r="Y42" s="23"/>
      <c r="Z42" s="23">
        <f>Z38*Z41/Z40</f>
        <v>0.48182100683654444</v>
      </c>
      <c r="AA42" s="23"/>
      <c r="AB42" s="23"/>
      <c r="AC42" s="23">
        <f>AC38*AC41/AC40</f>
        <v>0.40695705247231967</v>
      </c>
      <c r="AD42" s="23"/>
      <c r="AE42" s="23"/>
      <c r="AF42" s="23">
        <f>AF38*AF41/AF40</f>
        <v>0.64165266547656552</v>
      </c>
      <c r="AG42" s="23"/>
      <c r="AH42" s="23"/>
      <c r="AI42" s="23">
        <f>AI38*AI41/AI40</f>
        <v>0.61622604707556872</v>
      </c>
      <c r="AJ42" s="23"/>
      <c r="AL42" s="23">
        <f>AL38*AL41/AL40</f>
        <v>0.46809165541714121</v>
      </c>
      <c r="AM42" s="23"/>
      <c r="AO42" s="23">
        <f>AO38*AO41/AO40</f>
        <v>0.75862577806396225</v>
      </c>
      <c r="AP42" s="23"/>
      <c r="AQ42" s="23"/>
      <c r="AR42" s="23">
        <f>AR38*AR41/AR40</f>
        <v>0.69895508210069213</v>
      </c>
      <c r="AS42" s="23"/>
      <c r="AU42" s="23">
        <f>AU38*AU41/AU40</f>
        <v>0.59923511116230854</v>
      </c>
      <c r="AV42" s="23"/>
      <c r="AX42" s="23">
        <f>AX38*AX41/AX40</f>
        <v>0.85977926029520158</v>
      </c>
      <c r="AY42" s="23"/>
      <c r="AZ42" s="23"/>
      <c r="BA42" s="23">
        <f>BA38*BA41/BA40</f>
        <v>0.82151034114324961</v>
      </c>
      <c r="BB42" s="23"/>
      <c r="BD42" s="23">
        <f>BD38*BD41/BD40</f>
        <v>0.63033291868051899</v>
      </c>
      <c r="BE42" s="23"/>
      <c r="BG42" s="23">
        <f>BG38*BG41/BG40</f>
        <v>0.89811680230265345</v>
      </c>
      <c r="BH42" s="23"/>
      <c r="BI42" s="23"/>
      <c r="BJ42" s="23">
        <f>BJ38*BJ41/BJ40</f>
        <v>0.83854707343652357</v>
      </c>
      <c r="BK42" s="23"/>
      <c r="BM42" s="23">
        <f>BM38*BM41/BM40</f>
        <v>0.71610120638514185</v>
      </c>
      <c r="BN42" s="23"/>
      <c r="BP42" s="23">
        <f>BP38*BP41/BP40</f>
        <v>1.1329528890316942</v>
      </c>
      <c r="BQ42" s="23"/>
      <c r="BR42" s="23"/>
      <c r="BS42" s="23">
        <f>BS38*BS41/BS40</f>
        <v>0.98228440247758475</v>
      </c>
      <c r="BT42" s="23"/>
      <c r="BU42" s="23"/>
      <c r="BV42" s="23">
        <f>BV38*BV41/BV40</f>
        <v>0.7557557611950031</v>
      </c>
      <c r="BW42" s="23"/>
      <c r="BY42" s="23"/>
      <c r="BZ42" s="23"/>
      <c r="CB42" s="23"/>
      <c r="CC42" s="23"/>
    </row>
    <row r="43" spans="1:81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</row>
    <row r="46" spans="1:81" s="4" customFormat="1" x14ac:dyDescent="0.15">
      <c r="A46" s="1" t="s">
        <v>133</v>
      </c>
      <c r="B46" s="1"/>
      <c r="C46" s="1"/>
    </row>
    <row r="47" spans="1:81" s="24" customFormat="1" x14ac:dyDescent="0.15">
      <c r="B47" s="24" t="s">
        <v>122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136245</v>
      </c>
      <c r="O47" s="28">
        <f>N47/N51</f>
        <v>0.56379963170635827</v>
      </c>
      <c r="Q47" s="24">
        <v>123938</v>
      </c>
      <c r="R47" s="28">
        <f>Q47/Q51</f>
        <v>0.53912574438745997</v>
      </c>
      <c r="T47" s="24">
        <v>124035</v>
      </c>
      <c r="U47" s="28">
        <f>T47/T51</f>
        <v>0.54939871104909976</v>
      </c>
      <c r="W47" s="24">
        <v>143443</v>
      </c>
      <c r="X47" s="28">
        <f>W47/W51</f>
        <v>0.56562028051718627</v>
      </c>
      <c r="Z47" s="24">
        <v>139699</v>
      </c>
      <c r="AA47" s="28">
        <f>Z47/Z51</f>
        <v>0.54854048705403768</v>
      </c>
      <c r="AC47" s="24">
        <v>143990</v>
      </c>
      <c r="AD47" s="28">
        <f>AC47/AC51</f>
        <v>0.5596582738007323</v>
      </c>
      <c r="AF47" s="24">
        <v>172109</v>
      </c>
      <c r="AG47" s="28">
        <f>AF47/AF51</f>
        <v>0.59309277746572064</v>
      </c>
      <c r="AI47" s="24">
        <v>160884</v>
      </c>
      <c r="AJ47" s="28">
        <f>AI47/AI51</f>
        <v>0.56808118472066271</v>
      </c>
      <c r="AL47" s="24">
        <v>161430</v>
      </c>
      <c r="AM47" s="28">
        <f>AL47/AL51</f>
        <v>0.56768390032563665</v>
      </c>
      <c r="AO47" s="24">
        <v>178935</v>
      </c>
      <c r="AP47" s="28">
        <f>AO47/AO51</f>
        <v>0.57086388085986106</v>
      </c>
      <c r="AR47" s="24">
        <v>181552</v>
      </c>
      <c r="AS47" s="28">
        <f>AR47/AR51</f>
        <v>0.60997587673616949</v>
      </c>
      <c r="AU47" s="24">
        <v>179606</v>
      </c>
      <c r="AV47" s="28">
        <f>AU47/AU51</f>
        <v>0.56723893984183527</v>
      </c>
      <c r="AX47" s="24">
        <v>201793</v>
      </c>
      <c r="AY47" s="28">
        <f>AX47/AX51</f>
        <v>0.57691570963379735</v>
      </c>
      <c r="BA47" s="24">
        <v>180278</v>
      </c>
      <c r="BB47" s="28">
        <f>BA47/BA51</f>
        <v>0.54500547188178317</v>
      </c>
      <c r="BD47" s="24">
        <v>176973</v>
      </c>
      <c r="BE47" s="28">
        <f>BD47/BD51</f>
        <v>0.52434580103818529</v>
      </c>
      <c r="BG47" s="24">
        <v>216641</v>
      </c>
      <c r="BH47" s="28">
        <f>BG47/BG51</f>
        <v>0.56976303816111296</v>
      </c>
      <c r="BJ47" s="24">
        <v>199250</v>
      </c>
      <c r="BK47" s="28">
        <f>BJ47/BJ51</f>
        <v>0.54421155558468948</v>
      </c>
      <c r="BM47" s="24">
        <v>182192</v>
      </c>
      <c r="BN47" s="28">
        <f>BM47/BM51</f>
        <v>0.51072084320293776</v>
      </c>
      <c r="BP47" s="24">
        <v>222486</v>
      </c>
      <c r="BQ47" s="28">
        <f>BP47/BP51</f>
        <v>0.55138760154844335</v>
      </c>
      <c r="BS47" s="24">
        <v>218152</v>
      </c>
      <c r="BT47" s="28">
        <f>BS47/BS51</f>
        <v>0.53856446667423752</v>
      </c>
      <c r="BV47" s="24">
        <v>209771</v>
      </c>
      <c r="BW47" s="28">
        <f>BV47/BV51</f>
        <v>0.52485788346444084</v>
      </c>
      <c r="BZ47" s="28"/>
      <c r="CC47" s="28"/>
    </row>
    <row r="48" spans="1:81" s="4" customFormat="1" x14ac:dyDescent="0.15">
      <c r="B48" s="4" t="s">
        <v>123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46032</v>
      </c>
      <c r="O48" s="28">
        <f>N48/N51</f>
        <v>0.19048643727628231</v>
      </c>
      <c r="Q48" s="4">
        <v>47899</v>
      </c>
      <c r="R48" s="28">
        <f>Q48/Q51</f>
        <v>0.20835888936738484</v>
      </c>
      <c r="T48" s="4">
        <v>48420</v>
      </c>
      <c r="U48" s="28">
        <f>T48/T51</f>
        <v>0.2144707992824397</v>
      </c>
      <c r="W48" s="4">
        <v>47814</v>
      </c>
      <c r="X48" s="28">
        <f>W48/W51</f>
        <v>0.18853877911538902</v>
      </c>
      <c r="Z48" s="4">
        <v>50921</v>
      </c>
      <c r="AA48" s="28">
        <f>Z48/Z51</f>
        <v>0.19994581307868098</v>
      </c>
      <c r="AC48" s="4">
        <v>51091</v>
      </c>
      <c r="AD48" s="28">
        <f>AC48/AC51</f>
        <v>0.19857976850304335</v>
      </c>
      <c r="AF48" s="4">
        <v>52468</v>
      </c>
      <c r="AG48" s="28">
        <f>AF48/AF51</f>
        <v>0.18080630209966608</v>
      </c>
      <c r="AI48" s="4">
        <v>54536</v>
      </c>
      <c r="AJ48" s="28">
        <f>AI48/AI51</f>
        <v>0.19256654166931492</v>
      </c>
      <c r="AL48" s="4">
        <v>53856</v>
      </c>
      <c r="AM48" s="28">
        <f>AL48/AL51</f>
        <v>0.18938973013651422</v>
      </c>
      <c r="AO48" s="4">
        <v>58298</v>
      </c>
      <c r="AP48" s="28">
        <f>AO48/AO51</f>
        <v>0.1859905693484683</v>
      </c>
      <c r="AR48" s="4">
        <v>59957</v>
      </c>
      <c r="AS48" s="28">
        <f>AR48/AR51</f>
        <v>0.20144269212936519</v>
      </c>
      <c r="AU48" s="4">
        <v>61869</v>
      </c>
      <c r="AV48" s="28">
        <f>AU48/AU51</f>
        <v>0.19539718032289852</v>
      </c>
      <c r="AX48" s="4">
        <v>65328</v>
      </c>
      <c r="AY48" s="28">
        <f>AX48/AX51</f>
        <v>0.18676936008165157</v>
      </c>
      <c r="BA48" s="4">
        <v>68547</v>
      </c>
      <c r="BB48" s="28">
        <f>BA48/BA51</f>
        <v>0.20722711634853166</v>
      </c>
      <c r="BD48" s="4">
        <v>70142</v>
      </c>
      <c r="BE48" s="28">
        <f>BD48/BD51</f>
        <v>0.20782075896560714</v>
      </c>
      <c r="BG48" s="4">
        <v>71745</v>
      </c>
      <c r="BH48" s="28">
        <f>BG48/BG51</f>
        <v>0.18868842542671541</v>
      </c>
      <c r="BJ48" s="4">
        <v>75063</v>
      </c>
      <c r="BK48" s="28">
        <f>BJ48/BJ51</f>
        <v>0.20501958342210058</v>
      </c>
      <c r="BM48" s="4">
        <v>75797</v>
      </c>
      <c r="BN48" s="28">
        <f>BM48/BM51</f>
        <v>0.21247424558846204</v>
      </c>
      <c r="BP48" s="4">
        <v>79735</v>
      </c>
      <c r="BQ48" s="28">
        <f>BP48/BP51</f>
        <v>0.19760744680323766</v>
      </c>
      <c r="BS48" s="4">
        <v>85156</v>
      </c>
      <c r="BT48" s="28">
        <f>BS48/BS51</f>
        <v>0.21022954510667502</v>
      </c>
      <c r="BV48" s="4">
        <v>85991</v>
      </c>
      <c r="BW48" s="28">
        <f>BV48/BV51</f>
        <v>0.2151539262195</v>
      </c>
      <c r="BZ48" s="28"/>
      <c r="CC48" s="28"/>
    </row>
    <row r="49" spans="1:81" s="4" customFormat="1" x14ac:dyDescent="0.15">
      <c r="B49" s="4" t="s">
        <v>124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25390</v>
      </c>
      <c r="O49" s="28">
        <f>N49/N51</f>
        <v>0.10506714117233246</v>
      </c>
      <c r="Q49" s="4">
        <v>27596</v>
      </c>
      <c r="R49" s="28">
        <f>Q49/Q51</f>
        <v>0.12004158564860128</v>
      </c>
      <c r="T49" s="4">
        <v>22377</v>
      </c>
      <c r="U49" s="28">
        <f>T49/T51</f>
        <v>9.9116337784864797E-2</v>
      </c>
      <c r="W49" s="4">
        <v>25700</v>
      </c>
      <c r="X49" s="28">
        <f>W49/W51</f>
        <v>0.10133949519524611</v>
      </c>
      <c r="Z49" s="4">
        <v>28495</v>
      </c>
      <c r="AA49" s="28">
        <f>Z49/Z51</f>
        <v>0.11188813934677273</v>
      </c>
      <c r="AC49" s="4">
        <v>22528</v>
      </c>
      <c r="AD49" s="28">
        <f>AC49/AC51</f>
        <v>8.7561508383796768E-2</v>
      </c>
      <c r="AF49" s="4">
        <v>27146</v>
      </c>
      <c r="AG49" s="28">
        <f>AF49/AF51</f>
        <v>9.3545930410870157E-2</v>
      </c>
      <c r="AI49" s="4">
        <v>26448</v>
      </c>
      <c r="AJ49" s="28">
        <f>AI49/AI51</f>
        <v>9.3387851952289144E-2</v>
      </c>
      <c r="AL49" s="4">
        <v>23370</v>
      </c>
      <c r="AM49" s="28">
        <f>AL49/AL51</f>
        <v>8.2182820731029727E-2</v>
      </c>
      <c r="AO49" s="4">
        <v>30673</v>
      </c>
      <c r="AP49" s="28">
        <f>AO49/AO51</f>
        <v>9.7857366181096583E-2</v>
      </c>
      <c r="AR49" s="4">
        <v>29409</v>
      </c>
      <c r="AS49" s="28">
        <f>AR49/AR51</f>
        <v>9.8807947909877097E-2</v>
      </c>
      <c r="AU49" s="4">
        <v>28328</v>
      </c>
      <c r="AV49" s="28">
        <f>AU49/AU51</f>
        <v>8.9466636347558054E-2</v>
      </c>
      <c r="AX49" s="4">
        <v>33728</v>
      </c>
      <c r="AY49" s="28">
        <f>AX49/AX51</f>
        <v>9.6426600796502934E-2</v>
      </c>
      <c r="BA49" s="4">
        <v>34818</v>
      </c>
      <c r="BB49" s="28">
        <f>BA49/BA51</f>
        <v>0.10525965741787642</v>
      </c>
      <c r="BD49" s="4">
        <v>37438</v>
      </c>
      <c r="BE49" s="28">
        <f>BD49/BD51</f>
        <v>0.11092346346203986</v>
      </c>
      <c r="BG49" s="4">
        <v>34783</v>
      </c>
      <c r="BH49" s="28">
        <f>BG49/BG51</f>
        <v>9.1478841753675405E-2</v>
      </c>
      <c r="BJ49" s="4">
        <v>34491</v>
      </c>
      <c r="BK49" s="28">
        <f>BJ49/BJ51</f>
        <v>9.4205273594336378E-2</v>
      </c>
      <c r="BM49" s="4">
        <v>34838</v>
      </c>
      <c r="BN49" s="28">
        <f>BM49/BM51</f>
        <v>9.765792535075056E-2</v>
      </c>
      <c r="BP49" s="4">
        <v>38168</v>
      </c>
      <c r="BQ49" s="28">
        <f>BP49/BP51</f>
        <v>9.459184836754217E-2</v>
      </c>
      <c r="BS49" s="4">
        <v>39603</v>
      </c>
      <c r="BT49" s="28">
        <f>BS49/BS51</f>
        <v>9.7770217892569539E-2</v>
      </c>
      <c r="BV49" s="4">
        <v>36537</v>
      </c>
      <c r="BW49" s="28">
        <f>BV49/BV51</f>
        <v>9.1417462319101667E-2</v>
      </c>
      <c r="BZ49" s="28"/>
      <c r="CC49" s="28"/>
    </row>
    <row r="50" spans="1:81" s="4" customFormat="1" x14ac:dyDescent="0.15">
      <c r="B50" s="4" t="s">
        <v>125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33988</v>
      </c>
      <c r="O50" s="28">
        <f>N50/N51</f>
        <v>0.14064678984502701</v>
      </c>
      <c r="Q50" s="4">
        <v>30454</v>
      </c>
      <c r="R50" s="28">
        <f>Q50/Q51</f>
        <v>0.13247378059655396</v>
      </c>
      <c r="T50" s="4">
        <v>30933</v>
      </c>
      <c r="U50" s="28">
        <f>T50/T51</f>
        <v>0.13701415188359578</v>
      </c>
      <c r="W50" s="4">
        <v>36646</v>
      </c>
      <c r="X50" s="28">
        <f>W50/W51</f>
        <v>0.14450144517217856</v>
      </c>
      <c r="Z50" s="4">
        <v>35559</v>
      </c>
      <c r="AA50" s="28">
        <f>Z50/Z51</f>
        <v>0.13962556052050856</v>
      </c>
      <c r="AC50" s="4">
        <v>39673</v>
      </c>
      <c r="AD50" s="28">
        <f>AC50/AC51</f>
        <v>0.1542004493124276</v>
      </c>
      <c r="AF50" s="4">
        <v>38466</v>
      </c>
      <c r="AG50" s="28">
        <f>AF50/AF51</f>
        <v>0.13255499002374316</v>
      </c>
      <c r="AI50" s="4">
        <v>41338</v>
      </c>
      <c r="AJ50" s="28">
        <f>AI50/AI51</f>
        <v>0.14596442165773324</v>
      </c>
      <c r="AL50" s="4">
        <v>45710</v>
      </c>
      <c r="AM50" s="28">
        <f>AL50/AL51</f>
        <v>0.16074354880681938</v>
      </c>
      <c r="AO50" s="4">
        <v>45540</v>
      </c>
      <c r="AP50" s="28">
        <f>AO50/AO51</f>
        <v>0.14528818361057408</v>
      </c>
      <c r="AR50" s="4">
        <v>26720</v>
      </c>
      <c r="AS50" s="28">
        <f>AR50/AR51</f>
        <v>8.9773483224588252E-2</v>
      </c>
      <c r="AU50" s="4">
        <v>46829</v>
      </c>
      <c r="AV50" s="28">
        <f>AU50/AU51</f>
        <v>0.14789724348770814</v>
      </c>
      <c r="AX50" s="4">
        <v>48930</v>
      </c>
      <c r="AY50" s="28">
        <f>AX50/AX51</f>
        <v>0.13988832948804816</v>
      </c>
      <c r="BA50" s="4">
        <v>47139</v>
      </c>
      <c r="BB50" s="28">
        <f>BA50/BA51</f>
        <v>0.14250775435180874</v>
      </c>
      <c r="BD50" s="4">
        <v>52959</v>
      </c>
      <c r="BE50" s="28">
        <f>BD50/BD51</f>
        <v>0.15690997653416766</v>
      </c>
      <c r="BG50" s="4">
        <v>57061</v>
      </c>
      <c r="BH50" s="28">
        <f>BG50/BG51</f>
        <v>0.15006969465849618</v>
      </c>
      <c r="BJ50" s="4">
        <v>57322</v>
      </c>
      <c r="BK50" s="28">
        <f>BJ50/BJ51</f>
        <v>0.1565635873988736</v>
      </c>
      <c r="BM50" s="4">
        <v>63908</v>
      </c>
      <c r="BN50" s="28">
        <f>BM50/BM51</f>
        <v>0.17914698585784966</v>
      </c>
      <c r="BP50" s="4">
        <v>63113</v>
      </c>
      <c r="BQ50" s="28">
        <f>BP50/BP51</f>
        <v>0.15641310328077679</v>
      </c>
      <c r="BS50" s="4">
        <v>62151</v>
      </c>
      <c r="BT50" s="28">
        <f>BS50/BS51</f>
        <v>0.15343577032651792</v>
      </c>
      <c r="BV50" s="4">
        <v>67373</v>
      </c>
      <c r="BW50" s="28">
        <f>BV50/BV51</f>
        <v>0.16857072799695749</v>
      </c>
      <c r="BZ50" s="28"/>
      <c r="CC50" s="28"/>
    </row>
    <row r="51" spans="1:81" s="24" customFormat="1" ht="12" thickBot="1" x14ac:dyDescent="0.2">
      <c r="B51" s="1"/>
      <c r="C51" s="1" t="s">
        <v>132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241655</v>
      </c>
      <c r="O51" s="30">
        <f>SUM(O47:O50)</f>
        <v>1</v>
      </c>
      <c r="P51" s="34"/>
      <c r="Q51" s="34">
        <f>SUM(Q47:Q50)</f>
        <v>229887</v>
      </c>
      <c r="R51" s="30">
        <f>SUM(R47:R50)</f>
        <v>1</v>
      </c>
      <c r="S51" s="34"/>
      <c r="T51" s="34">
        <f>SUM(T47:T50)</f>
        <v>225765</v>
      </c>
      <c r="U51" s="30">
        <f>SUM(U47:U50)</f>
        <v>1</v>
      </c>
      <c r="V51" s="34"/>
      <c r="W51" s="34">
        <f>SUM(W47:W50)</f>
        <v>253603</v>
      </c>
      <c r="X51" s="30">
        <f>SUM(X47:X50)</f>
        <v>1</v>
      </c>
      <c r="Y51" s="34"/>
      <c r="Z51" s="34">
        <f t="shared" ref="Z51:AC51" si="0">SUM(Z47:Z50)</f>
        <v>254674</v>
      </c>
      <c r="AA51" s="30">
        <f>SUM(AA47:AA50)</f>
        <v>1</v>
      </c>
      <c r="AB51" s="34"/>
      <c r="AC51" s="34">
        <f t="shared" si="0"/>
        <v>257282</v>
      </c>
      <c r="AD51" s="30">
        <f>SUM(AD47:AD50)</f>
        <v>1</v>
      </c>
      <c r="AE51" s="34"/>
      <c r="AF51" s="34">
        <f>SUM(AF47:AF50)</f>
        <v>290189</v>
      </c>
      <c r="AG51" s="30">
        <f>SUM(AG47:AG50)</f>
        <v>1</v>
      </c>
      <c r="AH51" s="25"/>
      <c r="AI51" s="34">
        <f>SUM(AI47:AI50)</f>
        <v>283206</v>
      </c>
      <c r="AJ51" s="30">
        <f>SUM(AJ47:AJ50)</f>
        <v>1</v>
      </c>
      <c r="AL51" s="34">
        <f>SUM(AL47:AL50)</f>
        <v>284366</v>
      </c>
      <c r="AM51" s="30">
        <f>SUM(AM47:AM50)</f>
        <v>1</v>
      </c>
      <c r="AO51" s="34">
        <f>SUM(AO47:AO50)</f>
        <v>313446</v>
      </c>
      <c r="AP51" s="30">
        <f>SUM(AP47:AP50)</f>
        <v>1.0000000000000002</v>
      </c>
      <c r="AQ51" s="25"/>
      <c r="AR51" s="34">
        <f>SUM(AR47:AR50)</f>
        <v>297638</v>
      </c>
      <c r="AS51" s="30">
        <f>SUM(AS47:AS50)</f>
        <v>1</v>
      </c>
      <c r="AU51" s="34">
        <f>SUM(AU47:AU50)</f>
        <v>316632</v>
      </c>
      <c r="AV51" s="30">
        <f>SUM(AV47:AV50)</f>
        <v>1</v>
      </c>
      <c r="AX51" s="34">
        <f>SUM(AX47:AX50)</f>
        <v>349779</v>
      </c>
      <c r="AY51" s="30">
        <f>SUM(AY47:AY50)</f>
        <v>1</v>
      </c>
      <c r="AZ51" s="25"/>
      <c r="BA51" s="34">
        <f>SUM(BA47:BA50)</f>
        <v>330782</v>
      </c>
      <c r="BB51" s="30">
        <f>SUM(BB47:BB50)</f>
        <v>1</v>
      </c>
      <c r="BD51" s="34">
        <f>SUM(BD47:BD50)</f>
        <v>337512</v>
      </c>
      <c r="BE51" s="30">
        <f>SUM(BE47:BE50)</f>
        <v>1</v>
      </c>
      <c r="BG51" s="34">
        <f>SUM(BG47:BG50)</f>
        <v>380230</v>
      </c>
      <c r="BH51" s="30">
        <f>SUM(BH47:BH50)</f>
        <v>0.99999999999999989</v>
      </c>
      <c r="BI51" s="25"/>
      <c r="BJ51" s="34">
        <f>SUM(BJ47:BJ50)</f>
        <v>366126</v>
      </c>
      <c r="BK51" s="30">
        <f>SUM(BK47:BK50)</f>
        <v>1</v>
      </c>
      <c r="BM51" s="34">
        <f>SUM(BM47:BM50)</f>
        <v>356735</v>
      </c>
      <c r="BN51" s="30">
        <f>SUM(BN47:BN50)</f>
        <v>1</v>
      </c>
      <c r="BP51" s="34">
        <f>SUM(BP47:BP50)</f>
        <v>403502</v>
      </c>
      <c r="BQ51" s="30">
        <f>SUM(BQ47:BQ50)</f>
        <v>1</v>
      </c>
      <c r="BR51" s="25"/>
      <c r="BS51" s="34">
        <f>SUM(BS47:BS50)</f>
        <v>405062</v>
      </c>
      <c r="BT51" s="30">
        <f>SUM(BT47:BT50)</f>
        <v>1</v>
      </c>
      <c r="BV51" s="34">
        <f>SUM(BV47:BV50)</f>
        <v>399672</v>
      </c>
      <c r="BW51" s="30">
        <f>SUM(BW47:BW50)</f>
        <v>1</v>
      </c>
      <c r="BY51" s="34"/>
      <c r="BZ51" s="30"/>
      <c r="CB51" s="34"/>
      <c r="CC51" s="30"/>
    </row>
    <row r="52" spans="1:81" s="4" customFormat="1" ht="12" thickTop="1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L52" s="14"/>
      <c r="AM52" s="14"/>
      <c r="AO52" s="14"/>
      <c r="AP52" s="14"/>
      <c r="AQ52" s="14"/>
      <c r="AR52" s="14"/>
      <c r="AS52" s="14"/>
      <c r="AU52" s="14"/>
      <c r="AV52" s="14"/>
      <c r="AX52" s="14"/>
      <c r="AY52" s="14"/>
      <c r="AZ52" s="14"/>
      <c r="BA52" s="14"/>
      <c r="BB52" s="14"/>
      <c r="BD52" s="14"/>
      <c r="BE52" s="14"/>
      <c r="BG52" s="14"/>
      <c r="BH52" s="14"/>
      <c r="BI52" s="14"/>
      <c r="BJ52" s="14"/>
      <c r="BK52" s="14"/>
      <c r="BM52" s="14"/>
      <c r="BN52" s="14"/>
      <c r="BP52" s="14"/>
      <c r="BQ52" s="14"/>
      <c r="BR52" s="14"/>
      <c r="BS52" s="14"/>
      <c r="BT52" s="14"/>
      <c r="BV52" s="14"/>
      <c r="BW52" s="14"/>
      <c r="BY52" s="14"/>
      <c r="BZ52" s="14"/>
      <c r="CC52" s="14"/>
    </row>
    <row r="53" spans="1:81" s="4" customFormat="1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L53" s="14"/>
      <c r="AM53" s="14"/>
      <c r="AO53" s="14"/>
      <c r="AP53" s="14"/>
      <c r="AQ53" s="14"/>
      <c r="AR53" s="14"/>
      <c r="AS53" s="14"/>
      <c r="AU53" s="14"/>
      <c r="AV53" s="14"/>
      <c r="AX53" s="14"/>
      <c r="AY53" s="14"/>
      <c r="AZ53" s="14"/>
      <c r="BA53" s="14"/>
      <c r="BB53" s="14"/>
      <c r="BD53" s="14"/>
      <c r="BE53" s="14"/>
      <c r="BG53" s="14"/>
      <c r="BH53" s="14"/>
      <c r="BI53" s="14"/>
      <c r="BJ53" s="14"/>
      <c r="BK53" s="14"/>
      <c r="BM53" s="14"/>
      <c r="BN53" s="14"/>
      <c r="BP53" s="14"/>
      <c r="BQ53" s="14"/>
      <c r="BR53" s="14"/>
      <c r="BS53" s="14"/>
      <c r="BT53" s="14"/>
      <c r="BV53" s="14"/>
      <c r="BW53" s="14"/>
      <c r="BY53" s="14"/>
      <c r="BZ53" s="14"/>
    </row>
    <row r="54" spans="1:81" s="4" customFormat="1" x14ac:dyDescent="0.15">
      <c r="A54" s="4" t="s">
        <v>48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L54" s="14"/>
      <c r="AM54" s="14"/>
      <c r="AO54" s="14"/>
      <c r="AP54" s="14"/>
      <c r="AQ54" s="14"/>
      <c r="AR54" s="14"/>
      <c r="AS54" s="14"/>
      <c r="AU54" s="14"/>
      <c r="AV54" s="14"/>
      <c r="AX54" s="14"/>
      <c r="AY54" s="14"/>
      <c r="AZ54" s="14"/>
      <c r="BA54" s="14"/>
      <c r="BB54" s="14"/>
      <c r="BD54" s="14"/>
      <c r="BE54" s="14"/>
      <c r="BG54" s="14"/>
      <c r="BH54" s="14"/>
      <c r="BI54" s="14"/>
      <c r="BJ54" s="14"/>
      <c r="BK54" s="14"/>
      <c r="BM54" s="14"/>
      <c r="BN54" s="14"/>
      <c r="BP54" s="14"/>
      <c r="BQ54" s="14"/>
      <c r="BR54" s="14"/>
      <c r="BS54" s="14"/>
      <c r="BT54" s="14"/>
      <c r="BV54" s="14"/>
      <c r="BW54" s="14"/>
      <c r="BY54" s="14"/>
      <c r="BZ54" s="14"/>
    </row>
    <row r="55" spans="1:81" s="24" customFormat="1" x14ac:dyDescent="0.15">
      <c r="B55" s="24" t="s">
        <v>126</v>
      </c>
      <c r="AC55" s="31">
        <v>300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>
        <v>1000</v>
      </c>
      <c r="AP55" s="31"/>
      <c r="AQ55" s="31"/>
      <c r="AR55" s="31"/>
      <c r="AS55" s="31"/>
      <c r="AT55" s="31"/>
      <c r="AU55" s="31">
        <v>2000</v>
      </c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>
        <v>750</v>
      </c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</row>
    <row r="56" spans="1:81" s="24" customFormat="1" x14ac:dyDescent="0.15">
      <c r="B56" s="24" t="s">
        <v>127</v>
      </c>
      <c r="AC56" s="31">
        <v>-60.2</v>
      </c>
      <c r="AD56" s="31"/>
      <c r="AE56" s="31"/>
      <c r="AF56" s="31">
        <v>-124.6</v>
      </c>
      <c r="AG56" s="31"/>
      <c r="AH56" s="31"/>
      <c r="AI56" s="31">
        <v>-48.709389999999999</v>
      </c>
      <c r="AJ56" s="31"/>
      <c r="AK56" s="31"/>
      <c r="AL56" s="31">
        <v>-14.8363</v>
      </c>
      <c r="AM56" s="31"/>
      <c r="AN56" s="31"/>
      <c r="AO56" s="31">
        <v>-174.13843</v>
      </c>
      <c r="AP56" s="31"/>
      <c r="AQ56" s="31"/>
      <c r="AR56" s="31">
        <v>-200.92951299999999</v>
      </c>
      <c r="AS56" s="31"/>
      <c r="AT56" s="31"/>
      <c r="AU56" s="31">
        <v>-327.17829</v>
      </c>
      <c r="AV56" s="31"/>
      <c r="AW56" s="31"/>
      <c r="AX56" s="31">
        <v>-119.927582</v>
      </c>
      <c r="AY56" s="31"/>
      <c r="AZ56" s="31"/>
      <c r="BA56" s="31">
        <v>-249.8</v>
      </c>
      <c r="BB56" s="31"/>
      <c r="BC56" s="31"/>
      <c r="BD56" s="31">
        <v>-445.7</v>
      </c>
      <c r="BE56" s="31"/>
      <c r="BF56" s="31"/>
      <c r="BG56" s="31">
        <v>-132</v>
      </c>
      <c r="BH56" s="31"/>
      <c r="BI56" s="31"/>
      <c r="BJ56" s="31">
        <v>-125.77500000000001</v>
      </c>
      <c r="BK56" s="31"/>
      <c r="BL56" s="31"/>
      <c r="BM56" s="31">
        <v>-198.7</v>
      </c>
      <c r="BN56" s="31"/>
      <c r="BO56" s="31"/>
      <c r="BP56" s="31">
        <v>-182.09100000000001</v>
      </c>
      <c r="BQ56" s="31"/>
      <c r="BR56" s="31"/>
      <c r="BS56" s="31">
        <v>-156.46700000000001</v>
      </c>
      <c r="BT56" s="31"/>
      <c r="BU56" s="31"/>
      <c r="BV56" s="31">
        <v>-107.193</v>
      </c>
      <c r="BW56" s="31"/>
      <c r="BX56" s="31"/>
      <c r="BY56" s="31"/>
      <c r="BZ56" s="31"/>
      <c r="CA56" s="31"/>
      <c r="CB56" s="31"/>
      <c r="CC56" s="31"/>
    </row>
    <row r="57" spans="1:81" s="24" customFormat="1" x14ac:dyDescent="0.15">
      <c r="B57" s="24" t="s">
        <v>128</v>
      </c>
      <c r="AC57" s="31">
        <f>SUM(AC55:AC56)</f>
        <v>239.8</v>
      </c>
      <c r="AD57" s="31"/>
      <c r="AE57" s="31"/>
      <c r="AF57" s="31" t="e">
        <f>+#REF!+AF55+AF56</f>
        <v>#REF!</v>
      </c>
      <c r="AG57" s="31"/>
      <c r="AH57" s="31"/>
      <c r="AI57" s="31" t="e">
        <f>+AF57+AI55+AI56</f>
        <v>#REF!</v>
      </c>
      <c r="AJ57" s="31"/>
      <c r="AK57" s="31"/>
      <c r="AL57" s="31" t="e">
        <f>+AI57+AL55+AL56</f>
        <v>#REF!</v>
      </c>
      <c r="AM57" s="31"/>
      <c r="AN57" s="31"/>
      <c r="AO57" s="31" t="e">
        <f>+#REF!+AO55+AO56</f>
        <v>#REF!</v>
      </c>
      <c r="AP57" s="31"/>
      <c r="AQ57" s="31"/>
      <c r="AR57" s="31" t="e">
        <f>+AO57+AR55+AR56</f>
        <v>#REF!</v>
      </c>
      <c r="AS57" s="31"/>
      <c r="AT57" s="31"/>
      <c r="AU57" s="31" t="e">
        <f>+AR57+AU55+AU56</f>
        <v>#REF!</v>
      </c>
      <c r="AV57" s="31"/>
      <c r="AW57" s="31"/>
      <c r="AX57" s="31" t="e">
        <f>+#REF!+AX55+AX56</f>
        <v>#REF!</v>
      </c>
      <c r="AY57" s="31"/>
      <c r="AZ57" s="31"/>
      <c r="BA57" s="31" t="e">
        <f>+AX57+BA55+BA56</f>
        <v>#REF!</v>
      </c>
      <c r="BB57" s="31"/>
      <c r="BC57" s="31"/>
      <c r="BD57" s="31" t="e">
        <f>+BA57+BD55+BD56</f>
        <v>#REF!</v>
      </c>
      <c r="BE57" s="31"/>
      <c r="BF57" s="31"/>
      <c r="BG57" s="31" t="e">
        <f>+#REF!+BG55+BG56</f>
        <v>#REF!</v>
      </c>
      <c r="BH57" s="31"/>
      <c r="BI57" s="31"/>
      <c r="BJ57" s="31" t="e">
        <f>+BG57+BJ55+BJ56</f>
        <v>#REF!</v>
      </c>
      <c r="BK57" s="31"/>
      <c r="BL57" s="31"/>
      <c r="BM57" s="31" t="e">
        <f>+BJ57+BM55+BM56</f>
        <v>#REF!</v>
      </c>
      <c r="BN57" s="31"/>
      <c r="BO57" s="31"/>
      <c r="BP57" s="31" t="e">
        <f>+#REF!+BP55+BP56</f>
        <v>#REF!</v>
      </c>
      <c r="BQ57" s="31"/>
      <c r="BR57" s="31"/>
      <c r="BS57" s="31" t="e">
        <f>+BP57+BS55+BS56+0.1</f>
        <v>#REF!</v>
      </c>
      <c r="BT57" s="31"/>
      <c r="BU57" s="31"/>
      <c r="BV57" s="31">
        <v>1144.5999999999999</v>
      </c>
      <c r="BW57" s="31"/>
      <c r="BX57" s="31"/>
      <c r="BY57" s="31"/>
      <c r="BZ57" s="31"/>
      <c r="CA57" s="31"/>
      <c r="CB57" s="31"/>
      <c r="CC57" s="31"/>
    </row>
    <row r="58" spans="1:81" s="24" customFormat="1" x14ac:dyDescent="0.15"/>
    <row r="59" spans="1:81" s="33" customFormat="1" x14ac:dyDescent="0.15">
      <c r="B59" s="33" t="s">
        <v>129</v>
      </c>
      <c r="AC59" s="33">
        <v>1744.3</v>
      </c>
      <c r="AF59" s="33">
        <v>2945.6219999999998</v>
      </c>
      <c r="AI59" s="33">
        <v>1046.6289999999999</v>
      </c>
      <c r="AL59" s="33">
        <v>313.04199999999997</v>
      </c>
      <c r="AO59" s="33">
        <v>3841.9389999999999</v>
      </c>
      <c r="AR59" s="33">
        <v>4024.8009999999999</v>
      </c>
      <c r="AU59" s="33">
        <v>6234.799</v>
      </c>
      <c r="AX59" s="33">
        <v>1776.9290000000001</v>
      </c>
      <c r="BA59" s="33">
        <v>3878.3679999999999</v>
      </c>
      <c r="BD59" s="33">
        <v>7680.817</v>
      </c>
      <c r="BG59" s="33">
        <v>2569.5520000000001</v>
      </c>
      <c r="BJ59" s="33">
        <v>2365.1709999999998</v>
      </c>
      <c r="BM59" s="33">
        <v>3780.4670000000001</v>
      </c>
      <c r="BP59" s="33">
        <v>3034.703</v>
      </c>
      <c r="BS59" s="33">
        <v>2453.0839999999998</v>
      </c>
      <c r="BV59" s="33">
        <f>1488419/1000</f>
        <v>1488.4190000000001</v>
      </c>
    </row>
    <row r="60" spans="1:81" s="24" customFormat="1" x14ac:dyDescent="0.15"/>
    <row r="61" spans="1:81" s="24" customFormat="1" x14ac:dyDescent="0.15"/>
    <row r="62" spans="1:81" s="24" customFormat="1" x14ac:dyDescent="0.15"/>
    <row r="63" spans="1:81" s="24" customFormat="1" x14ac:dyDescent="0.15"/>
    <row r="64" spans="1:81" s="24" customFormat="1" x14ac:dyDescent="0.15"/>
    <row r="65" spans="1:79" s="24" customFormat="1" x14ac:dyDescent="0.15">
      <c r="D65" s="51" t="s">
        <v>91</v>
      </c>
      <c r="E65" s="51" t="s">
        <v>92</v>
      </c>
      <c r="N65" s="51" t="s">
        <v>92</v>
      </c>
      <c r="W65" s="51" t="s">
        <v>92</v>
      </c>
      <c r="AF65" s="51" t="s">
        <v>92</v>
      </c>
      <c r="AO65" s="51" t="s">
        <v>92</v>
      </c>
      <c r="AX65" s="51" t="s">
        <v>92</v>
      </c>
      <c r="BG65" s="51" t="s">
        <v>92</v>
      </c>
      <c r="BP65" s="51" t="s">
        <v>92</v>
      </c>
    </row>
    <row r="66" spans="1:79" x14ac:dyDescent="0.15">
      <c r="D66" s="51"/>
      <c r="E66" s="51" t="s">
        <v>93</v>
      </c>
      <c r="F66" s="24"/>
      <c r="G66" s="24"/>
      <c r="H66" s="24"/>
      <c r="I66" s="24"/>
      <c r="J66" s="24"/>
      <c r="K66" s="24"/>
      <c r="L66" s="24"/>
      <c r="M66" s="24"/>
      <c r="N66" s="51" t="s">
        <v>93</v>
      </c>
      <c r="O66" s="24"/>
      <c r="P66" s="24"/>
      <c r="Q66" s="24"/>
      <c r="R66" s="24"/>
      <c r="S66" s="24"/>
      <c r="T66" s="24"/>
      <c r="U66" s="24"/>
      <c r="V66" s="24"/>
      <c r="W66" s="51" t="s">
        <v>93</v>
      </c>
      <c r="X66" s="24"/>
      <c r="Y66" s="24"/>
      <c r="Z66" s="24"/>
      <c r="AA66" s="24"/>
      <c r="AB66" s="24"/>
      <c r="AC66" s="24"/>
      <c r="AD66" s="24"/>
      <c r="AE66" s="24"/>
      <c r="AF66" s="51" t="s">
        <v>93</v>
      </c>
      <c r="AG66" s="24"/>
      <c r="AH66" s="24"/>
      <c r="AI66" s="24"/>
      <c r="AJ66" s="24"/>
      <c r="AK66" s="24"/>
      <c r="AL66" s="24"/>
      <c r="AM66" s="24"/>
      <c r="AN66" s="24"/>
      <c r="AO66" s="51" t="s">
        <v>93</v>
      </c>
      <c r="AP66" s="24"/>
      <c r="AQ66" s="24"/>
      <c r="AR66" s="24"/>
      <c r="AS66" s="24"/>
      <c r="AT66" s="24"/>
      <c r="AU66" s="24"/>
      <c r="AV66" s="24"/>
      <c r="AW66" s="24"/>
      <c r="AX66" s="51" t="s">
        <v>93</v>
      </c>
      <c r="AY66" s="24"/>
      <c r="AZ66" s="24"/>
      <c r="BA66" s="24"/>
      <c r="BB66" s="24"/>
      <c r="BC66" s="24"/>
      <c r="BD66" s="24"/>
      <c r="BE66" s="24"/>
      <c r="BF66" s="24"/>
      <c r="BG66" s="51" t="s">
        <v>93</v>
      </c>
      <c r="BH66" s="24"/>
      <c r="BI66" s="24"/>
      <c r="BJ66" s="24"/>
      <c r="BK66" s="24"/>
      <c r="BL66" s="24"/>
      <c r="BM66" s="24"/>
      <c r="BN66" s="24"/>
      <c r="BO66" s="24"/>
      <c r="BP66" s="51" t="s">
        <v>93</v>
      </c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</row>
    <row r="67" spans="1:79" x14ac:dyDescent="0.15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</row>
    <row r="68" spans="1:79" x14ac:dyDescent="0.15">
      <c r="D68" s="52" t="s">
        <v>130</v>
      </c>
      <c r="E68" s="1" t="s">
        <v>131</v>
      </c>
      <c r="N68" s="1" t="s">
        <v>131</v>
      </c>
    </row>
    <row r="69" spans="1:79" x14ac:dyDescent="0.15">
      <c r="E69" s="51" t="s">
        <v>148</v>
      </c>
      <c r="N69" s="51" t="s">
        <v>148</v>
      </c>
      <c r="W69" s="51" t="s">
        <v>148</v>
      </c>
      <c r="AF69" s="51" t="s">
        <v>148</v>
      </c>
      <c r="AO69" s="51" t="s">
        <v>148</v>
      </c>
      <c r="AX69" s="51" t="s">
        <v>148</v>
      </c>
      <c r="BG69" s="51" t="s">
        <v>148</v>
      </c>
      <c r="BP69" s="51" t="s">
        <v>148</v>
      </c>
    </row>
    <row r="72" spans="1:79" x14ac:dyDescent="0.15">
      <c r="A72" s="27"/>
      <c r="B72" s="27"/>
      <c r="C72" s="27"/>
    </row>
  </sheetData>
  <mergeCells count="34">
    <mergeCell ref="BP4:CC4"/>
    <mergeCell ref="BP5:BQ5"/>
    <mergeCell ref="BS5:BT5"/>
    <mergeCell ref="BV5:BW5"/>
    <mergeCell ref="BY5:BZ5"/>
    <mergeCell ref="CB5:CC5"/>
    <mergeCell ref="AO4:AW4"/>
    <mergeCell ref="AO5:AP5"/>
    <mergeCell ref="AR5:AS5"/>
    <mergeCell ref="AU5:AV5"/>
    <mergeCell ref="N4:V4"/>
    <mergeCell ref="E5:F5"/>
    <mergeCell ref="H5:I5"/>
    <mergeCell ref="K5:L5"/>
    <mergeCell ref="E4:M4"/>
    <mergeCell ref="N5:O5"/>
    <mergeCell ref="Q5:R5"/>
    <mergeCell ref="T5:U5"/>
    <mergeCell ref="AF4:AN4"/>
    <mergeCell ref="W5:X5"/>
    <mergeCell ref="Z5:AA5"/>
    <mergeCell ref="AC5:AD5"/>
    <mergeCell ref="W4:AE4"/>
    <mergeCell ref="AF5:AG5"/>
    <mergeCell ref="AI5:AJ5"/>
    <mergeCell ref="AL5:AM5"/>
    <mergeCell ref="AX4:BF4"/>
    <mergeCell ref="AX5:AY5"/>
    <mergeCell ref="BA5:BB5"/>
    <mergeCell ref="BD5:BE5"/>
    <mergeCell ref="BG4:BO4"/>
    <mergeCell ref="BG5:BH5"/>
    <mergeCell ref="BJ5:BK5"/>
    <mergeCell ref="BM5:BN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6" sqref="E16"/>
    </sheetView>
  </sheetViews>
  <sheetFormatPr baseColWidth="10" defaultColWidth="8.83203125" defaultRowHeight="13" x14ac:dyDescent="0.15"/>
  <cols>
    <col min="1" max="1" width="4.5" style="1" customWidth="1"/>
    <col min="2" max="2" width="3.6640625" style="1" customWidth="1"/>
    <col min="3" max="3" width="27.5" style="1" customWidth="1"/>
    <col min="4" max="4" width="10.1640625" style="2" customWidth="1"/>
    <col min="5" max="5" width="4.6640625" style="2" customWidth="1"/>
    <col min="6" max="9" width="10.1640625" style="2" customWidth="1"/>
    <col min="10" max="10" width="4.6640625" style="2" customWidth="1"/>
    <col min="11" max="13" width="10.1640625" style="2" customWidth="1"/>
    <col min="14" max="14" width="10.1640625" customWidth="1"/>
    <col min="15" max="15" width="4.6640625" customWidth="1"/>
    <col min="16" max="17" width="10.1640625" bestFit="1" customWidth="1"/>
    <col min="18" max="19" width="10.1640625" customWidth="1"/>
    <col min="20" max="20" width="4.6640625" customWidth="1"/>
    <col min="21" max="24" width="10.1640625" customWidth="1"/>
    <col min="25" max="25" width="4.6640625" customWidth="1"/>
    <col min="26" max="29" width="10.1640625" customWidth="1"/>
    <col min="30" max="30" width="4.6640625" customWidth="1"/>
    <col min="31" max="34" width="10.1640625" customWidth="1"/>
    <col min="35" max="35" width="4.6640625" customWidth="1"/>
    <col min="36" max="39" width="10.1640625" customWidth="1"/>
  </cols>
  <sheetData>
    <row r="1" spans="1:39" x14ac:dyDescent="0.15">
      <c r="A1" s="8" t="s">
        <v>137</v>
      </c>
      <c r="B1" s="8"/>
      <c r="C1" s="8"/>
    </row>
    <row r="2" spans="1:39" x14ac:dyDescent="0.15">
      <c r="A2" s="8" t="s">
        <v>89</v>
      </c>
      <c r="B2" s="8"/>
      <c r="C2" s="8"/>
    </row>
    <row r="3" spans="1:39" s="19" customFormat="1" x14ac:dyDescent="0.15">
      <c r="A3" s="1" t="s">
        <v>150</v>
      </c>
      <c r="B3" s="1"/>
      <c r="C3" s="53" t="str">
        <f>+'Income Statement Info'!C4</f>
        <v>April 4, 2018</v>
      </c>
      <c r="D3" s="36"/>
      <c r="E3" s="8"/>
      <c r="F3" s="73" t="s">
        <v>60</v>
      </c>
      <c r="G3" s="73"/>
      <c r="H3" s="73"/>
      <c r="I3" s="73"/>
      <c r="J3" s="8"/>
      <c r="K3" s="73" t="s">
        <v>34</v>
      </c>
      <c r="L3" s="73"/>
      <c r="M3" s="73"/>
      <c r="N3" s="73"/>
      <c r="P3" s="73" t="s">
        <v>41</v>
      </c>
      <c r="Q3" s="73"/>
      <c r="R3" s="73"/>
      <c r="S3" s="73"/>
      <c r="U3" s="73" t="s">
        <v>139</v>
      </c>
      <c r="V3" s="73"/>
      <c r="W3" s="73"/>
      <c r="X3" s="73"/>
      <c r="Z3" s="73" t="s">
        <v>155</v>
      </c>
      <c r="AA3" s="73"/>
      <c r="AB3" s="73"/>
      <c r="AC3" s="73"/>
      <c r="AE3" s="73" t="s">
        <v>179</v>
      </c>
      <c r="AF3" s="73"/>
      <c r="AG3" s="73"/>
      <c r="AH3" s="73"/>
      <c r="AJ3" s="73" t="s">
        <v>185</v>
      </c>
      <c r="AK3" s="73"/>
      <c r="AL3" s="73"/>
      <c r="AM3" s="73"/>
    </row>
    <row r="4" spans="1:39" s="19" customFormat="1" x14ac:dyDescent="0.15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15">
      <c r="A5" s="8" t="s">
        <v>5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15">
      <c r="B6" s="1" t="s">
        <v>94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15">
      <c r="B7" s="1" t="s">
        <v>95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15">
      <c r="B8" s="1" t="s">
        <v>18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15">
      <c r="B9" s="1" t="s">
        <v>19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15">
      <c r="B10" s="1" t="s">
        <v>96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15">
      <c r="B11" s="1" t="s">
        <v>20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15">
      <c r="B12" s="1" t="s">
        <v>6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15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15">
      <c r="A14" s="8" t="s">
        <v>8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15">
      <c r="B15" s="1" t="s">
        <v>21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15">
      <c r="B16" s="1" t="s">
        <v>97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15">
      <c r="B17" s="1" t="s">
        <v>96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15">
      <c r="B18" s="1" t="s">
        <v>22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15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4" thickBot="1" x14ac:dyDescent="0.2">
      <c r="A20" s="8" t="s">
        <v>10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4" thickTop="1" x14ac:dyDescent="0.15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15">
      <c r="A22" s="8" t="s">
        <v>7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15">
      <c r="B23" s="1" t="s">
        <v>98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15">
      <c r="B24" s="1" t="s">
        <v>99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15">
      <c r="B25" s="1" t="s">
        <v>100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15">
      <c r="B26" s="1" t="s">
        <v>101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15">
      <c r="B27" s="1" t="s">
        <v>152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15">
      <c r="B28" s="1" t="s">
        <v>102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15">
      <c r="B29" s="1" t="s">
        <v>103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15">
      <c r="B30" s="1" t="s">
        <v>59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15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15">
      <c r="A32" s="8" t="s">
        <v>9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15">
      <c r="A33" s="8"/>
      <c r="B33" s="1" t="s">
        <v>151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15">
      <c r="B34" s="1" t="s">
        <v>104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15">
      <c r="B35" s="1" t="s">
        <v>105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15">
      <c r="B36" s="1" t="s">
        <v>25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15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15">
      <c r="A38" s="8" t="s">
        <v>11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15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15">
      <c r="A40" s="8" t="s">
        <v>12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15">
      <c r="B41" s="1" t="s">
        <v>106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15">
      <c r="B42" s="1" t="s">
        <v>107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15">
      <c r="B43" s="1" t="s">
        <v>108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15">
      <c r="B44" s="1" t="s">
        <v>109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15">
      <c r="B45" s="1" t="s">
        <v>61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15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4" thickBot="1" x14ac:dyDescent="0.2">
      <c r="A47" s="8" t="s">
        <v>79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4" thickTop="1" x14ac:dyDescent="0.15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15">
      <c r="AA50" s="13"/>
      <c r="AE50" s="13"/>
      <c r="AJ50" s="13"/>
    </row>
    <row r="51" spans="1:37" x14ac:dyDescent="0.15">
      <c r="A51" s="51" t="s">
        <v>91</v>
      </c>
      <c r="B51" s="51" t="s">
        <v>170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15">
      <c r="B52" s="1" t="s">
        <v>164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15">
      <c r="A53" s="51"/>
      <c r="B53" s="51" t="s">
        <v>165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15">
      <c r="A54" s="50"/>
      <c r="B54" s="51" t="s">
        <v>166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15">
      <c r="A55" s="1" t="s">
        <v>167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15">
      <c r="B56" s="51" t="s">
        <v>168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15">
      <c r="B57" s="1" t="s">
        <v>169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6"/>
  <sheetViews>
    <sheetView zoomScaleNormal="100" workbookViewId="0">
      <pane xSplit="4" ySplit="5" topLeftCell="E13" activePane="bottomRight" state="frozen"/>
      <selection pane="topRight" activeCell="E1" sqref="E1"/>
      <selection pane="bottomLeft" activeCell="A6" sqref="A6"/>
      <selection pane="bottomRight" activeCell="G37" sqref="G37"/>
    </sheetView>
  </sheetViews>
  <sheetFormatPr baseColWidth="10" defaultColWidth="8.83203125" defaultRowHeight="13" x14ac:dyDescent="0.15"/>
  <cols>
    <col min="1" max="1" width="4.1640625" style="1" customWidth="1"/>
    <col min="2" max="2" width="3.83203125" style="1" customWidth="1"/>
    <col min="3" max="3" width="33.5" style="1" customWidth="1"/>
    <col min="4" max="4" width="3" style="4" customWidth="1"/>
    <col min="5" max="5" width="10.6640625" style="4" customWidth="1"/>
    <col min="6" max="6" width="3.6640625" style="4" customWidth="1"/>
    <col min="7" max="10" width="10.6640625" style="4" customWidth="1"/>
    <col min="11" max="11" width="3.6640625" style="4" customWidth="1"/>
    <col min="12" max="14" width="10.6640625" style="4" customWidth="1"/>
    <col min="15" max="15" width="10.6640625" style="13" customWidth="1"/>
    <col min="16" max="16" width="3.6640625" style="13" customWidth="1"/>
    <col min="17" max="17" width="10.6640625" style="13" customWidth="1"/>
    <col min="18" max="20" width="10.6640625" customWidth="1"/>
    <col min="21" max="21" width="3.6640625" customWidth="1"/>
    <col min="22" max="25" width="10.6640625" customWidth="1"/>
    <col min="26" max="26" width="3.6640625" customWidth="1"/>
    <col min="27" max="30" width="10.6640625" customWidth="1"/>
    <col min="31" max="31" width="3.6640625" customWidth="1"/>
    <col min="32" max="35" width="10.6640625" customWidth="1"/>
    <col min="36" max="36" width="3.6640625" customWidth="1"/>
    <col min="37" max="40" width="10.6640625" customWidth="1"/>
  </cols>
  <sheetData>
    <row r="1" spans="1:40" x14ac:dyDescent="0.15">
      <c r="A1" s="8" t="s">
        <v>138</v>
      </c>
    </row>
    <row r="2" spans="1:40" x14ac:dyDescent="0.15">
      <c r="A2" s="8" t="s">
        <v>89</v>
      </c>
    </row>
    <row r="3" spans="1:40" x14ac:dyDescent="0.15">
      <c r="A3" s="1" t="s">
        <v>150</v>
      </c>
      <c r="C3" s="53" t="str">
        <f>+'Income Statement Info'!C4</f>
        <v>April 4, 2018</v>
      </c>
      <c r="G3" s="73" t="s">
        <v>60</v>
      </c>
      <c r="H3" s="73"/>
      <c r="I3" s="73"/>
      <c r="J3" s="73"/>
      <c r="L3" s="73" t="s">
        <v>34</v>
      </c>
      <c r="M3" s="73"/>
      <c r="N3" s="73"/>
      <c r="O3" s="73"/>
      <c r="Q3" s="73" t="s">
        <v>41</v>
      </c>
      <c r="R3" s="73"/>
      <c r="S3" s="73"/>
      <c r="T3" s="73"/>
      <c r="V3" s="73" t="s">
        <v>139</v>
      </c>
      <c r="W3" s="73"/>
      <c r="X3" s="73"/>
      <c r="Y3" s="73"/>
      <c r="AA3" s="73" t="s">
        <v>155</v>
      </c>
      <c r="AB3" s="73"/>
      <c r="AC3" s="73"/>
      <c r="AD3" s="73"/>
      <c r="AF3" s="73" t="s">
        <v>179</v>
      </c>
      <c r="AG3" s="73"/>
      <c r="AH3" s="73"/>
      <c r="AI3" s="73"/>
      <c r="AK3" s="73" t="s">
        <v>185</v>
      </c>
      <c r="AL3" s="73"/>
      <c r="AM3" s="73"/>
      <c r="AN3" s="73"/>
    </row>
    <row r="4" spans="1:40" s="19" customFormat="1" x14ac:dyDescent="0.15">
      <c r="B4" s="8"/>
      <c r="C4" s="8"/>
      <c r="D4" s="17"/>
      <c r="E4" s="37" t="s">
        <v>77</v>
      </c>
      <c r="F4" s="17"/>
      <c r="G4" s="37" t="s">
        <v>62</v>
      </c>
      <c r="H4" s="37" t="s">
        <v>64</v>
      </c>
      <c r="I4" s="37" t="s">
        <v>66</v>
      </c>
      <c r="J4" s="37" t="s">
        <v>77</v>
      </c>
      <c r="K4" s="17"/>
      <c r="L4" s="37" t="s">
        <v>62</v>
      </c>
      <c r="M4" s="37" t="s">
        <v>64</v>
      </c>
      <c r="N4" s="37" t="s">
        <v>66</v>
      </c>
      <c r="O4" s="37" t="s">
        <v>77</v>
      </c>
      <c r="P4" s="18"/>
      <c r="Q4" s="37" t="s">
        <v>62</v>
      </c>
      <c r="R4" s="37" t="s">
        <v>64</v>
      </c>
      <c r="S4" s="37" t="s">
        <v>66</v>
      </c>
      <c r="T4" s="37" t="s">
        <v>77</v>
      </c>
      <c r="V4" s="37" t="s">
        <v>62</v>
      </c>
      <c r="W4" s="37" t="s">
        <v>64</v>
      </c>
      <c r="X4" s="37" t="s">
        <v>66</v>
      </c>
      <c r="Y4" s="37" t="s">
        <v>77</v>
      </c>
      <c r="AA4" s="37" t="s">
        <v>62</v>
      </c>
      <c r="AB4" s="37" t="s">
        <v>64</v>
      </c>
      <c r="AC4" s="37" t="s">
        <v>66</v>
      </c>
      <c r="AD4" s="37" t="s">
        <v>77</v>
      </c>
      <c r="AF4" s="37" t="s">
        <v>62</v>
      </c>
      <c r="AG4" s="37" t="s">
        <v>64</v>
      </c>
      <c r="AH4" s="37" t="s">
        <v>66</v>
      </c>
      <c r="AI4" s="37" t="s">
        <v>77</v>
      </c>
      <c r="AK4" s="37" t="s">
        <v>62</v>
      </c>
      <c r="AL4" s="37" t="s">
        <v>64</v>
      </c>
      <c r="AM4" s="37" t="s">
        <v>66</v>
      </c>
      <c r="AN4" s="37" t="s">
        <v>77</v>
      </c>
    </row>
    <row r="5" spans="1:40" s="19" customFormat="1" x14ac:dyDescent="0.15">
      <c r="A5" s="9"/>
      <c r="B5" s="8"/>
      <c r="C5" s="8"/>
      <c r="D5" s="17"/>
      <c r="E5" s="42" t="s">
        <v>78</v>
      </c>
      <c r="F5" s="20"/>
      <c r="G5" s="42" t="s">
        <v>63</v>
      </c>
      <c r="H5" s="42" t="s">
        <v>65</v>
      </c>
      <c r="I5" s="42" t="s">
        <v>67</v>
      </c>
      <c r="J5" s="42" t="s">
        <v>68</v>
      </c>
      <c r="K5" s="17"/>
      <c r="L5" s="42" t="s">
        <v>69</v>
      </c>
      <c r="M5" s="42" t="s">
        <v>70</v>
      </c>
      <c r="N5" s="42" t="s">
        <v>71</v>
      </c>
      <c r="O5" s="42" t="s">
        <v>72</v>
      </c>
      <c r="P5" s="18"/>
      <c r="Q5" s="42" t="s">
        <v>73</v>
      </c>
      <c r="R5" s="42" t="s">
        <v>74</v>
      </c>
      <c r="S5" s="42" t="s">
        <v>75</v>
      </c>
      <c r="T5" s="42" t="s">
        <v>76</v>
      </c>
      <c r="V5" s="42" t="s">
        <v>142</v>
      </c>
      <c r="W5" s="42" t="s">
        <v>143</v>
      </c>
      <c r="X5" s="42" t="s">
        <v>144</v>
      </c>
      <c r="Y5" s="42" t="s">
        <v>145</v>
      </c>
      <c r="AA5" s="42" t="s">
        <v>159</v>
      </c>
      <c r="AB5" s="42" t="s">
        <v>160</v>
      </c>
      <c r="AC5" s="42" t="s">
        <v>161</v>
      </c>
      <c r="AD5" s="42" t="s">
        <v>162</v>
      </c>
      <c r="AF5" s="42" t="s">
        <v>180</v>
      </c>
      <c r="AG5" s="42" t="s">
        <v>181</v>
      </c>
      <c r="AH5" s="42" t="s">
        <v>182</v>
      </c>
      <c r="AI5" s="42" t="s">
        <v>183</v>
      </c>
      <c r="AK5" s="42" t="s">
        <v>190</v>
      </c>
      <c r="AL5" s="42" t="s">
        <v>191</v>
      </c>
      <c r="AM5" s="42" t="s">
        <v>192</v>
      </c>
      <c r="AN5" s="42" t="s">
        <v>193</v>
      </c>
    </row>
    <row r="6" spans="1:40" x14ac:dyDescent="0.15">
      <c r="A6" s="8" t="s">
        <v>13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15">
      <c r="A7" s="1" t="s">
        <v>14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15">
      <c r="A8" s="1" t="s">
        <v>15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15">
      <c r="B9" s="1" t="s">
        <v>80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15">
      <c r="B10" s="1" t="s">
        <v>84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15">
      <c r="B11" s="1" t="s">
        <v>16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15">
      <c r="B12" s="1" t="s">
        <v>90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15">
      <c r="B13" s="1" t="s">
        <v>85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15">
      <c r="B14" s="1" t="s">
        <v>172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15">
      <c r="B15" s="1" t="s">
        <v>17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15">
      <c r="C16" s="1" t="s">
        <v>18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15">
      <c r="C17" s="1" t="s">
        <v>81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15">
      <c r="C18" s="1" t="s">
        <v>19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15">
      <c r="C19" s="1" t="s">
        <v>20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15">
      <c r="C20" s="1" t="s">
        <v>21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15">
      <c r="C21" s="1" t="s">
        <v>22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15">
      <c r="B22" s="1" t="s">
        <v>23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15">
      <c r="C23" s="1" t="s">
        <v>24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15">
      <c r="C24" s="1" t="s">
        <v>25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15">
      <c r="A25" s="8" t="s">
        <v>26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15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15">
      <c r="A27" s="8" t="s">
        <v>27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15">
      <c r="B28" s="1" t="s">
        <v>28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15">
      <c r="B29" s="1" t="s">
        <v>194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15">
      <c r="B30" s="1" t="s">
        <v>146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15">
      <c r="C31" s="1" t="s">
        <v>149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15">
      <c r="B32" s="1" t="s">
        <v>196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15">
      <c r="B33" s="1" t="s">
        <v>197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15">
      <c r="B34" s="1" t="s">
        <v>198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15">
      <c r="B35" s="1" t="s">
        <v>199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15">
      <c r="A36" s="8" t="s">
        <v>86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15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15">
      <c r="A38" s="8" t="s">
        <v>29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15">
      <c r="B39" s="1" t="s">
        <v>30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15">
      <c r="B40" s="1" t="s">
        <v>175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15">
      <c r="B41" s="1" t="s">
        <v>174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15">
      <c r="B42" s="1" t="s">
        <v>163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15">
      <c r="B43" s="1" t="s">
        <v>82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15">
      <c r="B44" s="1" t="s">
        <v>195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15">
      <c r="B45" s="1" t="s">
        <v>31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15">
      <c r="B46" s="1" t="s">
        <v>83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15">
      <c r="B47" s="1" t="s">
        <v>184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15">
      <c r="A48" s="8" t="s">
        <v>87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15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15">
      <c r="A50" s="1" t="s">
        <v>32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15">
      <c r="A51" s="1" t="s">
        <v>88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4" thickBot="1" x14ac:dyDescent="0.2">
      <c r="A52" s="1" t="s">
        <v>33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4" thickTop="1" x14ac:dyDescent="0.15">
      <c r="O53" s="4"/>
      <c r="Q53" s="4"/>
      <c r="R53" s="4"/>
      <c r="S53" s="4"/>
      <c r="T53" s="4"/>
    </row>
    <row r="54" spans="1:40" x14ac:dyDescent="0.15">
      <c r="O54" s="4"/>
      <c r="Q54" s="4"/>
      <c r="R54" s="4"/>
      <c r="S54" s="4"/>
      <c r="T54" s="4"/>
    </row>
    <row r="55" spans="1:40" x14ac:dyDescent="0.15">
      <c r="A55" s="1" t="s">
        <v>171</v>
      </c>
      <c r="R55" s="13"/>
      <c r="S55" s="13"/>
      <c r="T55" s="13"/>
    </row>
    <row r="56" spans="1:40" x14ac:dyDescent="0.15">
      <c r="B56" s="1" t="s">
        <v>26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15">
      <c r="B57" s="1" t="s">
        <v>153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4" thickBot="1" x14ac:dyDescent="0.2">
      <c r="B58" s="1" t="s">
        <v>154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4" thickTop="1" x14ac:dyDescent="0.15"/>
    <row r="60" spans="1:40" x14ac:dyDescent="0.15">
      <c r="A60" s="51" t="s">
        <v>91</v>
      </c>
      <c r="B60" s="51" t="s">
        <v>170</v>
      </c>
    </row>
    <row r="61" spans="1:40" x14ac:dyDescent="0.15">
      <c r="B61" s="1" t="s">
        <v>164</v>
      </c>
    </row>
    <row r="62" spans="1:40" x14ac:dyDescent="0.15">
      <c r="A62" s="51"/>
      <c r="B62" s="51" t="s">
        <v>165</v>
      </c>
    </row>
    <row r="63" spans="1:40" x14ac:dyDescent="0.15">
      <c r="A63" s="50"/>
      <c r="B63" s="51" t="s">
        <v>166</v>
      </c>
    </row>
    <row r="64" spans="1:40" x14ac:dyDescent="0.15">
      <c r="A64" s="1" t="s">
        <v>167</v>
      </c>
    </row>
    <row r="65" spans="2:2" x14ac:dyDescent="0.15">
      <c r="B65" s="51" t="s">
        <v>168</v>
      </c>
    </row>
    <row r="66" spans="2:2" x14ac:dyDescent="0.15">
      <c r="B66" s="1" t="s">
        <v>169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2018-04-03T15:31:05Z</cp:lastPrinted>
  <dcterms:created xsi:type="dcterms:W3CDTF">2011-05-12T17:22:28Z</dcterms:created>
  <dcterms:modified xsi:type="dcterms:W3CDTF">2018-05-24T20:44:10Z</dcterms:modified>
</cp:coreProperties>
</file>