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eterministic Result" sheetId="2" r:id="rId1"/>
    <sheet name="cgR-SPLINE 斜率方法 30trial" sheetId="1" r:id="rId2"/>
    <sheet name="R&amp;S 30trial" sheetId="4" r:id="rId3"/>
  </sheets>
  <calcPr calcId="145621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D36" i="4"/>
  <c r="I36" i="4"/>
</calcChain>
</file>

<file path=xl/sharedStrings.xml><?xml version="1.0" encoding="utf-8"?>
<sst xmlns="http://schemas.openxmlformats.org/spreadsheetml/2006/main" count="336" uniqueCount="113">
  <si>
    <t>Optimal Solution</t>
    <phoneticPr fontId="1" type="noConversion"/>
  </si>
  <si>
    <t>Trial</t>
    <phoneticPr fontId="1" type="noConversion"/>
  </si>
  <si>
    <t>S1</t>
    <phoneticPr fontId="1" type="noConversion"/>
  </si>
  <si>
    <t>S2</t>
    <phoneticPr fontId="1" type="noConversion"/>
  </si>
  <si>
    <t>Optimal Tau</t>
    <phoneticPr fontId="1" type="noConversion"/>
  </si>
  <si>
    <t>Feasible</t>
    <phoneticPr fontId="1" type="noConversion"/>
  </si>
  <si>
    <t>Parameters of cgRSPLINE</t>
    <phoneticPr fontId="4" type="noConversion"/>
  </si>
  <si>
    <t>F</t>
    <phoneticPr fontId="1" type="noConversion"/>
  </si>
  <si>
    <t>Maximum number of restarts</t>
    <phoneticPr fontId="4" type="noConversion"/>
  </si>
  <si>
    <t>F</t>
    <phoneticPr fontId="1" type="noConversion"/>
  </si>
  <si>
    <t>Total Budget (Total number of observation generated)</t>
    <phoneticPr fontId="4" type="noConversion"/>
  </si>
  <si>
    <t>IF</t>
    <phoneticPr fontId="1" type="noConversion"/>
  </si>
  <si>
    <t>Budget of rth restart (br)</t>
    <phoneticPr fontId="4" type="noConversion"/>
  </si>
  <si>
    <t>2000000*1.03^r</t>
    <phoneticPr fontId="4" type="noConversion"/>
  </si>
  <si>
    <t>F</t>
    <phoneticPr fontId="1" type="noConversion"/>
  </si>
  <si>
    <t>Maximum number of sample paths for each restart</t>
    <phoneticPr fontId="4" type="noConversion"/>
  </si>
  <si>
    <t>mk (same for each restart)</t>
    <phoneticPr fontId="4" type="noConversion"/>
  </si>
  <si>
    <t>1000*3^k</t>
    <phoneticPr fontId="4" type="noConversion"/>
  </si>
  <si>
    <t>Maximum number of SPLINE replications (bk)</t>
    <phoneticPr fontId="4" type="noConversion"/>
  </si>
  <si>
    <t>10*ceil(k^3.5)</t>
    <phoneticPr fontId="4" type="noConversion"/>
  </si>
  <si>
    <t>alpha_r (in cgRSPLINE paper)</t>
    <phoneticPr fontId="4" type="noConversion"/>
  </si>
  <si>
    <t>0.95*(1-0.65^(1+r))</t>
    <phoneticPr fontId="4" type="noConversion"/>
  </si>
  <si>
    <t>delta (in cgRSPLINE paper)</t>
    <phoneticPr fontId="4" type="noConversion"/>
  </si>
  <si>
    <t>Parameters of Algorithm for finding tauhat* (S1, S2)</t>
    <phoneticPr fontId="4" type="noConversion"/>
  </si>
  <si>
    <t>Error Tolerance of tauhat* (S1,S2)</t>
    <phoneticPr fontId="4" type="noConversion"/>
  </si>
  <si>
    <t>0.8/(mk)^(4/5)</t>
    <phoneticPr fontId="4" type="noConversion"/>
  </si>
  <si>
    <t>Maximum number of iteration for finding minimum average wait</t>
    <phoneticPr fontId="4" type="noConversion"/>
  </si>
  <si>
    <t>Parameters of Simulation experiments</t>
    <phoneticPr fontId="4" type="noConversion"/>
  </si>
  <si>
    <t>Number of waiting time discarded due to initial bias</t>
    <phoneticPr fontId="4" type="noConversion"/>
  </si>
  <si>
    <t>Number of random number streams</t>
    <phoneticPr fontId="4" type="noConversion"/>
  </si>
  <si>
    <t>IF</t>
    <phoneticPr fontId="1" type="noConversion"/>
  </si>
  <si>
    <t>F</t>
    <phoneticPr fontId="1" type="noConversion"/>
  </si>
  <si>
    <t>Parameters of Problem--Case5.2</t>
    <phoneticPr fontId="4" type="noConversion"/>
  </si>
  <si>
    <t>Budget</t>
    <phoneticPr fontId="4" type="noConversion"/>
  </si>
  <si>
    <t>Epsilon</t>
    <phoneticPr fontId="4" type="noConversion"/>
  </si>
  <si>
    <t>8.8 minutes</t>
    <phoneticPr fontId="4" type="noConversion"/>
  </si>
  <si>
    <t>c1</t>
    <phoneticPr fontId="4" type="noConversion"/>
  </si>
  <si>
    <t>c2</t>
    <phoneticPr fontId="4" type="noConversion"/>
  </si>
  <si>
    <t>Beta1</t>
    <phoneticPr fontId="4" type="noConversion"/>
  </si>
  <si>
    <t>Beta2</t>
    <phoneticPr fontId="4" type="noConversion"/>
  </si>
  <si>
    <t>theta</t>
    <phoneticPr fontId="4" type="noConversion"/>
  </si>
  <si>
    <t>Lambda</t>
    <phoneticPr fontId="4" type="noConversion"/>
  </si>
  <si>
    <t>mu1</t>
    <phoneticPr fontId="4" type="noConversion"/>
  </si>
  <si>
    <t>mu2</t>
    <phoneticPr fontId="4" type="noConversion"/>
  </si>
  <si>
    <t>d1</t>
    <phoneticPr fontId="4" type="noConversion"/>
  </si>
  <si>
    <t>d2</t>
    <phoneticPr fontId="4" type="noConversion"/>
  </si>
  <si>
    <t>N</t>
    <phoneticPr fontId="4" type="noConversion"/>
  </si>
  <si>
    <t>Assumption</t>
    <phoneticPr fontId="4" type="noConversion"/>
  </si>
  <si>
    <t>d1 &lt; d2</t>
    <phoneticPr fontId="4" type="noConversion"/>
  </si>
  <si>
    <t>d1 &lt; d2</t>
    <phoneticPr fontId="4" type="noConversion"/>
  </si>
  <si>
    <t>Assumption</t>
    <phoneticPr fontId="4" type="noConversion"/>
  </si>
  <si>
    <t>N</t>
    <phoneticPr fontId="4" type="noConversion"/>
  </si>
  <si>
    <t>補mk後誤差</t>
    <phoneticPr fontId="1" type="noConversion"/>
  </si>
  <si>
    <t>補mk前誤差</t>
    <phoneticPr fontId="1" type="noConversion"/>
  </si>
  <si>
    <t>d2</t>
    <phoneticPr fontId="4" type="noConversion"/>
  </si>
  <si>
    <t>d1</t>
    <phoneticPr fontId="4" type="noConversion"/>
  </si>
  <si>
    <t>F</t>
    <phoneticPr fontId="1" type="noConversion"/>
  </si>
  <si>
    <t>IF</t>
    <phoneticPr fontId="1" type="noConversion"/>
  </si>
  <si>
    <t>mu2</t>
    <phoneticPr fontId="4" type="noConversion"/>
  </si>
  <si>
    <t>mu1</t>
    <phoneticPr fontId="4" type="noConversion"/>
  </si>
  <si>
    <t>Lambda</t>
    <phoneticPr fontId="4" type="noConversion"/>
  </si>
  <si>
    <t>theta</t>
    <phoneticPr fontId="4" type="noConversion"/>
  </si>
  <si>
    <t>Beta2</t>
    <phoneticPr fontId="4" type="noConversion"/>
  </si>
  <si>
    <t>Beta1</t>
    <phoneticPr fontId="4" type="noConversion"/>
  </si>
  <si>
    <t>c2</t>
    <phoneticPr fontId="4" type="noConversion"/>
  </si>
  <si>
    <t>c1</t>
    <phoneticPr fontId="4" type="noConversion"/>
  </si>
  <si>
    <t>8.8 minutes</t>
    <phoneticPr fontId="4" type="noConversion"/>
  </si>
  <si>
    <t>Epsilon</t>
    <phoneticPr fontId="4" type="noConversion"/>
  </si>
  <si>
    <t>Budget</t>
    <phoneticPr fontId="4" type="noConversion"/>
  </si>
  <si>
    <t>Parameters of Problem--Case5.2</t>
    <phoneticPr fontId="4" type="noConversion"/>
  </si>
  <si>
    <t>2000*sample size</t>
    <phoneticPr fontId="1" type="noConversion"/>
  </si>
  <si>
    <t>輸出最佳解的 optimal tau值使用的 mk</t>
    <phoneticPr fontId="1" type="noConversion"/>
  </si>
  <si>
    <t>第二階段後每次分配總預算</t>
    <phoneticPr fontId="1" type="noConversion"/>
  </si>
  <si>
    <t>第一階段每組解分配樣本 n0</t>
    <phoneticPr fontId="1" type="noConversion"/>
  </si>
  <si>
    <t>Error Tolerance of tauhat* (S1,S2)</t>
    <phoneticPr fontId="4" type="noConversion"/>
  </si>
  <si>
    <t>Total Budget (Total number of observation generated)</t>
    <phoneticPr fontId="4" type="noConversion"/>
  </si>
  <si>
    <t>Number of waiting time discarded due to initial bias</t>
    <phoneticPr fontId="4" type="noConversion"/>
  </si>
  <si>
    <t>mk</t>
    <phoneticPr fontId="4" type="noConversion"/>
  </si>
  <si>
    <t>Parameters of OCBA</t>
    <phoneticPr fontId="4" type="noConversion"/>
  </si>
  <si>
    <t>Feasible</t>
    <phoneticPr fontId="1" type="noConversion"/>
  </si>
  <si>
    <t>New Total Work</t>
    <phoneticPr fontId="1" type="noConversion"/>
  </si>
  <si>
    <t>Output Optimal tau</t>
    <phoneticPr fontId="1" type="noConversion"/>
  </si>
  <si>
    <t>Total Work</t>
    <phoneticPr fontId="4" type="noConversion"/>
  </si>
  <si>
    <t>Sample Size</t>
    <phoneticPr fontId="1" type="noConversion"/>
  </si>
  <si>
    <t>SE(tau)</t>
    <phoneticPr fontId="1" type="noConversion"/>
  </si>
  <si>
    <t>Average Optimal Tau</t>
    <phoneticPr fontId="1" type="noConversion"/>
  </si>
  <si>
    <t>S2</t>
    <phoneticPr fontId="1" type="noConversion"/>
  </si>
  <si>
    <t>S1</t>
    <phoneticPr fontId="1" type="noConversion"/>
  </si>
  <si>
    <t>Trial</t>
    <phoneticPr fontId="1" type="noConversion"/>
  </si>
  <si>
    <t>Optimal Solution</t>
    <phoneticPr fontId="1" type="noConversion"/>
  </si>
  <si>
    <t>滿足限制式（預算及mean waiting time）的最小tau值:</t>
    <phoneticPr fontId="4" type="noConversion"/>
  </si>
  <si>
    <t>S1\S2</t>
    <phoneticPr fontId="4" type="noConversion"/>
  </si>
  <si>
    <t>Budget</t>
    <phoneticPr fontId="4" type="noConversion"/>
  </si>
  <si>
    <t>Infeasible</t>
  </si>
  <si>
    <t>Epsilon</t>
    <phoneticPr fontId="4" type="noConversion"/>
  </si>
  <si>
    <t>9 minutes (i.e., 8.8/60 hour)</t>
    <phoneticPr fontId="4" type="noConversion"/>
  </si>
  <si>
    <t>c1</t>
    <phoneticPr fontId="4" type="noConversion"/>
  </si>
  <si>
    <t>c2</t>
    <phoneticPr fontId="4" type="noConversion"/>
  </si>
  <si>
    <t>Beta1</t>
    <phoneticPr fontId="4" type="noConversion"/>
  </si>
  <si>
    <t>Beta2</t>
    <phoneticPr fontId="4" type="noConversion"/>
  </si>
  <si>
    <t>theta</t>
    <phoneticPr fontId="4" type="noConversion"/>
  </si>
  <si>
    <t>Lambda</t>
    <phoneticPr fontId="4" type="noConversion"/>
  </si>
  <si>
    <t>mu1</t>
    <phoneticPr fontId="4" type="noConversion"/>
  </si>
  <si>
    <t>mu2</t>
    <phoneticPr fontId="4" type="noConversion"/>
  </si>
  <si>
    <t>d1</t>
    <phoneticPr fontId="4" type="noConversion"/>
  </si>
  <si>
    <t>d2</t>
    <phoneticPr fontId="4" type="noConversion"/>
  </si>
  <si>
    <t>N</t>
    <phoneticPr fontId="4" type="noConversion"/>
  </si>
  <si>
    <t>Assumption</t>
    <phoneticPr fontId="4" type="noConversion"/>
  </si>
  <si>
    <t>d1 &lt; d2</t>
    <phoneticPr fontId="4" type="noConversion"/>
  </si>
  <si>
    <t>紅色：global optimum,  ,  藍色: N1 feasible optima</t>
    <phoneticPr fontId="1" type="noConversion"/>
  </si>
  <si>
    <t xml:space="preserve">Note: Stopping rule of bisection search for tau: </t>
    <phoneticPr fontId="4" type="noConversion"/>
  </si>
  <si>
    <t xml:space="preserve">              1. Error tolerance = 1.E-7,  i.e., stop if interval length &lt; 1.E-7</t>
    <phoneticPr fontId="4" type="noConversion"/>
  </si>
  <si>
    <t xml:space="preserve">              2.  Maximum number of iterations = 1000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</si>
</sst>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);[Red]\(0.00000000\)"/>
  </numFmts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7" sqref="C27"/>
    </sheetView>
  </sheetViews>
  <sheetFormatPr defaultRowHeight="16.5"/>
  <sheetData>
    <row r="1" spans="1:16">
      <c r="A1" s="36" t="s">
        <v>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25"/>
      <c r="N1" s="25"/>
      <c r="O1" s="25"/>
      <c r="P1" s="25"/>
    </row>
    <row r="2" spans="1:16" ht="17.25" thickBot="1">
      <c r="A2" s="36" t="s">
        <v>91</v>
      </c>
      <c r="B2" s="36">
        <v>0</v>
      </c>
      <c r="C2" s="36">
        <v>1</v>
      </c>
      <c r="D2" s="36">
        <v>2</v>
      </c>
      <c r="E2" s="37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10</v>
      </c>
      <c r="M2" s="25"/>
      <c r="N2" s="6" t="s">
        <v>92</v>
      </c>
      <c r="O2" s="39">
        <v>44</v>
      </c>
      <c r="P2" s="25"/>
    </row>
    <row r="3" spans="1:16" ht="17.25" thickBot="1">
      <c r="A3" s="36">
        <v>0</v>
      </c>
      <c r="B3" s="36" t="s">
        <v>93</v>
      </c>
      <c r="C3" s="36" t="s">
        <v>93</v>
      </c>
      <c r="D3" s="40" t="s">
        <v>93</v>
      </c>
      <c r="E3" s="41" t="s">
        <v>93</v>
      </c>
      <c r="F3" s="42" t="s">
        <v>93</v>
      </c>
      <c r="G3" s="42" t="s">
        <v>93</v>
      </c>
      <c r="H3" s="42" t="s">
        <v>93</v>
      </c>
      <c r="I3" s="42" t="s">
        <v>93</v>
      </c>
      <c r="J3" s="42" t="s">
        <v>93</v>
      </c>
      <c r="K3" s="42" t="s">
        <v>93</v>
      </c>
      <c r="L3" s="42" t="s">
        <v>93</v>
      </c>
      <c r="M3" s="25"/>
      <c r="N3" s="9" t="s">
        <v>94</v>
      </c>
      <c r="O3" s="43" t="s">
        <v>95</v>
      </c>
      <c r="P3" s="44"/>
    </row>
    <row r="4" spans="1:16" ht="17.25" thickBot="1">
      <c r="A4" s="36">
        <v>1</v>
      </c>
      <c r="B4" s="36" t="s">
        <v>93</v>
      </c>
      <c r="C4" s="45" t="s">
        <v>93</v>
      </c>
      <c r="D4" s="46" t="s">
        <v>93</v>
      </c>
      <c r="E4" s="36" t="s">
        <v>93</v>
      </c>
      <c r="F4" s="36" t="s">
        <v>93</v>
      </c>
      <c r="G4" s="36" t="s">
        <v>93</v>
      </c>
      <c r="H4" s="36" t="s">
        <v>93</v>
      </c>
      <c r="I4" s="36" t="s">
        <v>93</v>
      </c>
      <c r="J4" s="36" t="s">
        <v>93</v>
      </c>
      <c r="K4" s="36" t="s">
        <v>93</v>
      </c>
      <c r="L4" s="36" t="s">
        <v>93</v>
      </c>
      <c r="M4" s="25"/>
      <c r="N4" s="9"/>
      <c r="O4" s="47"/>
      <c r="P4" s="25"/>
    </row>
    <row r="5" spans="1:16">
      <c r="A5" s="36">
        <v>2</v>
      </c>
      <c r="B5" s="48" t="s">
        <v>93</v>
      </c>
      <c r="C5" s="49" t="s">
        <v>93</v>
      </c>
      <c r="D5" s="36" t="s">
        <v>93</v>
      </c>
      <c r="E5" s="36" t="s">
        <v>93</v>
      </c>
      <c r="F5" s="36" t="s">
        <v>93</v>
      </c>
      <c r="G5" s="36" t="s">
        <v>93</v>
      </c>
      <c r="H5" s="36" t="s">
        <v>93</v>
      </c>
      <c r="I5" s="36" t="s">
        <v>93</v>
      </c>
      <c r="J5" s="36" t="s">
        <v>93</v>
      </c>
      <c r="K5" s="36" t="s">
        <v>93</v>
      </c>
      <c r="L5" s="36" t="s">
        <v>93</v>
      </c>
      <c r="M5" s="25"/>
      <c r="N5" s="9" t="s">
        <v>96</v>
      </c>
      <c r="O5" s="47">
        <v>2</v>
      </c>
      <c r="P5" s="25"/>
    </row>
    <row r="6" spans="1:16" ht="17.25" thickBot="1">
      <c r="A6" s="36">
        <v>3</v>
      </c>
      <c r="B6" s="40" t="s">
        <v>93</v>
      </c>
      <c r="C6" s="50" t="s">
        <v>93</v>
      </c>
      <c r="D6" s="36" t="s">
        <v>93</v>
      </c>
      <c r="E6" s="36" t="s">
        <v>93</v>
      </c>
      <c r="F6" s="36" t="s">
        <v>93</v>
      </c>
      <c r="G6" s="36" t="s">
        <v>93</v>
      </c>
      <c r="H6" s="36" t="s">
        <v>93</v>
      </c>
      <c r="I6" s="36" t="s">
        <v>93</v>
      </c>
      <c r="J6" s="36" t="s">
        <v>93</v>
      </c>
      <c r="K6" s="36" t="s">
        <v>93</v>
      </c>
      <c r="L6" s="36" t="s">
        <v>93</v>
      </c>
      <c r="M6" s="25"/>
      <c r="N6" s="9" t="s">
        <v>97</v>
      </c>
      <c r="O6" s="47">
        <v>3</v>
      </c>
      <c r="P6" s="25"/>
    </row>
    <row r="7" spans="1:16" ht="17.25" thickBot="1">
      <c r="A7" s="48">
        <v>4</v>
      </c>
      <c r="B7" s="46" t="s">
        <v>93</v>
      </c>
      <c r="C7" s="36" t="s">
        <v>93</v>
      </c>
      <c r="D7" s="36" t="s">
        <v>93</v>
      </c>
      <c r="E7" s="36" t="s">
        <v>93</v>
      </c>
      <c r="F7" s="36" t="s">
        <v>93</v>
      </c>
      <c r="G7" s="36" t="s">
        <v>93</v>
      </c>
      <c r="H7" s="36" t="s">
        <v>93</v>
      </c>
      <c r="I7" s="36" t="s">
        <v>93</v>
      </c>
      <c r="J7" s="36" t="s">
        <v>93</v>
      </c>
      <c r="K7" s="36" t="s">
        <v>93</v>
      </c>
      <c r="L7" s="45" t="s">
        <v>93</v>
      </c>
      <c r="M7" s="25"/>
      <c r="N7" s="9" t="s">
        <v>98</v>
      </c>
      <c r="O7" s="47">
        <v>5</v>
      </c>
      <c r="P7" s="25"/>
    </row>
    <row r="8" spans="1:16">
      <c r="A8" s="48">
        <v>5</v>
      </c>
      <c r="B8" s="50" t="s">
        <v>93</v>
      </c>
      <c r="C8" s="51">
        <v>0.37760585167914901</v>
      </c>
      <c r="D8" s="51">
        <v>0.187875479330184</v>
      </c>
      <c r="E8" s="51">
        <v>0.14450234430235601</v>
      </c>
      <c r="F8" s="51">
        <v>0.13705497056549301</v>
      </c>
      <c r="G8" s="51">
        <v>0.13677781446342599</v>
      </c>
      <c r="H8" s="51">
        <v>0.136749382584756</v>
      </c>
      <c r="I8" s="51">
        <v>0.136746818976303</v>
      </c>
      <c r="J8" s="52">
        <v>0.13674661925732801</v>
      </c>
      <c r="K8" s="53">
        <v>0.16925303910068801</v>
      </c>
      <c r="L8" s="41" t="s">
        <v>93</v>
      </c>
      <c r="M8" s="25"/>
      <c r="N8" s="9" t="s">
        <v>99</v>
      </c>
      <c r="O8" s="47">
        <v>35</v>
      </c>
      <c r="P8" s="25"/>
    </row>
    <row r="9" spans="1:16" ht="17.25" thickBot="1">
      <c r="A9" s="48">
        <v>6</v>
      </c>
      <c r="B9" s="50" t="s">
        <v>93</v>
      </c>
      <c r="C9" s="51">
        <v>0.17023276221308101</v>
      </c>
      <c r="D9" s="51">
        <v>0.13196379534844599</v>
      </c>
      <c r="E9" s="51">
        <v>0.118346631776231</v>
      </c>
      <c r="F9" s="51">
        <v>0.11468962282511901</v>
      </c>
      <c r="G9" s="51">
        <v>0.114016031167223</v>
      </c>
      <c r="H9" s="51">
        <v>0.113917556736329</v>
      </c>
      <c r="I9" s="52">
        <v>0.113905019373182</v>
      </c>
      <c r="J9" s="51">
        <v>0.14391150501112401</v>
      </c>
      <c r="K9" s="54">
        <v>0.99999999999158096</v>
      </c>
      <c r="L9" s="50" t="s">
        <v>93</v>
      </c>
      <c r="M9" s="25"/>
      <c r="N9" s="9"/>
      <c r="O9" s="47"/>
      <c r="P9" s="25"/>
    </row>
    <row r="10" spans="1:16" ht="17.25" thickBot="1">
      <c r="A10" s="48">
        <v>7</v>
      </c>
      <c r="B10" s="50" t="s">
        <v>93</v>
      </c>
      <c r="C10" s="51">
        <v>0.166928903403712</v>
      </c>
      <c r="D10" s="51">
        <v>0.12913311766024699</v>
      </c>
      <c r="E10" s="51">
        <v>0.11532278752490301</v>
      </c>
      <c r="F10" s="51">
        <v>0.11143337693330101</v>
      </c>
      <c r="G10" s="51">
        <v>0.110675910556376</v>
      </c>
      <c r="H10" s="52">
        <v>0.110559253199965</v>
      </c>
      <c r="I10" s="51">
        <v>0.12593139306649401</v>
      </c>
      <c r="J10" s="55">
        <v>0.21257463238421301</v>
      </c>
      <c r="K10" s="56" t="s">
        <v>93</v>
      </c>
      <c r="L10" s="36" t="s">
        <v>93</v>
      </c>
      <c r="M10" s="25"/>
      <c r="N10" s="9" t="s">
        <v>100</v>
      </c>
      <c r="O10" s="47">
        <v>6.25E-2</v>
      </c>
      <c r="P10" s="25"/>
    </row>
    <row r="11" spans="1:16">
      <c r="A11" s="48">
        <v>8</v>
      </c>
      <c r="B11" s="50" t="s">
        <v>93</v>
      </c>
      <c r="C11" s="51">
        <v>0.166127409994099</v>
      </c>
      <c r="D11" s="51">
        <v>0.12846028439646401</v>
      </c>
      <c r="E11" s="51">
        <v>0.11462241738733001</v>
      </c>
      <c r="F11" s="51">
        <v>0.11068424245384</v>
      </c>
      <c r="G11" s="51">
        <v>0.109907633797904</v>
      </c>
      <c r="H11" s="51">
        <v>0.111984931659521</v>
      </c>
      <c r="I11" s="53">
        <v>0.16925303910068801</v>
      </c>
      <c r="J11" s="57" t="s">
        <v>93</v>
      </c>
      <c r="K11" s="51" t="s">
        <v>93</v>
      </c>
      <c r="L11" s="36" t="s">
        <v>93</v>
      </c>
      <c r="M11" s="25"/>
      <c r="N11" s="9" t="s">
        <v>101</v>
      </c>
      <c r="O11" s="47">
        <v>24</v>
      </c>
      <c r="P11" s="25"/>
    </row>
    <row r="12" spans="1:16" ht="17.25" thickBot="1">
      <c r="A12" s="48">
        <v>9</v>
      </c>
      <c r="B12" s="50" t="s">
        <v>93</v>
      </c>
      <c r="C12" s="51">
        <v>0.16592039299623099</v>
      </c>
      <c r="D12" s="51">
        <v>0.12829472388065299</v>
      </c>
      <c r="E12" s="51">
        <v>0.114455169427282</v>
      </c>
      <c r="F12" s="51">
        <v>0.110507107474642</v>
      </c>
      <c r="G12" s="21">
        <v>0.109726294140278</v>
      </c>
      <c r="H12" s="51">
        <v>0.14391150501112401</v>
      </c>
      <c r="I12" s="54">
        <v>0.99999999999158096</v>
      </c>
      <c r="J12" s="58" t="s">
        <v>93</v>
      </c>
      <c r="K12" s="51" t="s">
        <v>93</v>
      </c>
      <c r="L12" s="36" t="s">
        <v>93</v>
      </c>
      <c r="M12" s="25"/>
      <c r="N12" s="9" t="s">
        <v>102</v>
      </c>
      <c r="O12" s="47">
        <v>8</v>
      </c>
      <c r="P12" s="25"/>
    </row>
    <row r="13" spans="1:16" ht="17.25" thickBot="1">
      <c r="A13" s="48">
        <v>10</v>
      </c>
      <c r="B13" s="50" t="s">
        <v>93</v>
      </c>
      <c r="C13" s="51">
        <v>0.16586892160058</v>
      </c>
      <c r="D13" s="51">
        <v>0.128255742697515</v>
      </c>
      <c r="E13" s="51">
        <v>0.11441704516427501</v>
      </c>
      <c r="F13" s="52">
        <v>0.110467153728446</v>
      </c>
      <c r="G13" s="51">
        <v>0.12593139306649401</v>
      </c>
      <c r="H13" s="59">
        <v>0.21257463238421301</v>
      </c>
      <c r="I13" s="56" t="s">
        <v>93</v>
      </c>
      <c r="J13" s="51" t="s">
        <v>93</v>
      </c>
      <c r="K13" s="51" t="s">
        <v>93</v>
      </c>
      <c r="L13" s="36" t="s">
        <v>93</v>
      </c>
      <c r="M13" s="25"/>
      <c r="N13" s="9" t="s">
        <v>103</v>
      </c>
      <c r="O13" s="47">
        <v>4</v>
      </c>
      <c r="P13" s="25"/>
    </row>
    <row r="14" spans="1:16">
      <c r="A14" s="48">
        <v>11</v>
      </c>
      <c r="B14" s="50">
        <v>1</v>
      </c>
      <c r="C14" s="51">
        <v>0.165856879028207</v>
      </c>
      <c r="D14" s="51">
        <v>0.12824713569951399</v>
      </c>
      <c r="E14" s="51">
        <v>0.114408896094085</v>
      </c>
      <c r="F14" s="51">
        <v>0.111984931659521</v>
      </c>
      <c r="G14" s="53">
        <v>0.16925303910068801</v>
      </c>
      <c r="H14" s="56" t="s">
        <v>93</v>
      </c>
      <c r="I14" s="51" t="s">
        <v>93</v>
      </c>
      <c r="J14" s="51" t="s">
        <v>93</v>
      </c>
      <c r="K14" s="51" t="s">
        <v>93</v>
      </c>
      <c r="L14" s="36" t="s">
        <v>93</v>
      </c>
      <c r="M14" s="25"/>
      <c r="N14" s="9"/>
      <c r="O14" s="47"/>
      <c r="P14" s="25"/>
    </row>
    <row r="15" spans="1:16" ht="17.25" thickBot="1">
      <c r="A15" s="48">
        <v>12</v>
      </c>
      <c r="B15" s="50">
        <v>1</v>
      </c>
      <c r="C15" s="51">
        <v>0.16585424478810001</v>
      </c>
      <c r="D15" s="51">
        <v>0.12824536365113001</v>
      </c>
      <c r="E15" s="52">
        <v>0.114407277673583</v>
      </c>
      <c r="F15" s="51">
        <v>0.14391150501112401</v>
      </c>
      <c r="G15" s="54">
        <v>0.99999999999158096</v>
      </c>
      <c r="H15" s="58" t="s">
        <v>93</v>
      </c>
      <c r="I15" s="51" t="s">
        <v>93</v>
      </c>
      <c r="J15" s="51" t="s">
        <v>93</v>
      </c>
      <c r="K15" s="51" t="s">
        <v>93</v>
      </c>
      <c r="L15" s="36" t="s">
        <v>93</v>
      </c>
      <c r="M15" s="25"/>
      <c r="N15" s="9" t="s">
        <v>104</v>
      </c>
      <c r="O15" s="47">
        <v>0.7</v>
      </c>
      <c r="P15" s="25"/>
    </row>
    <row r="16" spans="1:16" ht="17.25" thickBot="1">
      <c r="A16" s="48">
        <v>13</v>
      </c>
      <c r="B16" s="50">
        <v>1</v>
      </c>
      <c r="C16" s="51">
        <v>0.16585370518196799</v>
      </c>
      <c r="D16" s="51">
        <v>0.128245020279349</v>
      </c>
      <c r="E16" s="51">
        <v>0.12593139306649401</v>
      </c>
      <c r="F16" s="59">
        <v>0.21257463238421301</v>
      </c>
      <c r="G16" s="56" t="s">
        <v>93</v>
      </c>
      <c r="H16" s="51" t="s">
        <v>93</v>
      </c>
      <c r="I16" s="51" t="s">
        <v>93</v>
      </c>
      <c r="J16" s="51" t="s">
        <v>93</v>
      </c>
      <c r="K16" s="51" t="s">
        <v>93</v>
      </c>
      <c r="L16" s="36" t="s">
        <v>93</v>
      </c>
      <c r="M16" s="25"/>
      <c r="N16" s="9" t="s">
        <v>105</v>
      </c>
      <c r="O16" s="47">
        <v>0.98</v>
      </c>
      <c r="P16" s="25"/>
    </row>
    <row r="17" spans="1:16">
      <c r="A17" s="48">
        <v>14</v>
      </c>
      <c r="B17" s="50">
        <v>1</v>
      </c>
      <c r="C17" s="51">
        <v>0.16585359997879801</v>
      </c>
      <c r="D17" s="52">
        <v>0.128244959715625</v>
      </c>
      <c r="E17" s="60">
        <v>0.16925303910068801</v>
      </c>
      <c r="F17" s="56" t="s">
        <v>93</v>
      </c>
      <c r="G17" s="51" t="s">
        <v>93</v>
      </c>
      <c r="H17" s="51" t="s">
        <v>93</v>
      </c>
      <c r="I17" s="51" t="s">
        <v>93</v>
      </c>
      <c r="J17" s="51" t="s">
        <v>93</v>
      </c>
      <c r="K17" s="51" t="s">
        <v>93</v>
      </c>
      <c r="L17" s="36" t="s">
        <v>93</v>
      </c>
      <c r="M17" s="25"/>
      <c r="N17" s="9"/>
      <c r="O17" s="47"/>
      <c r="P17" s="25"/>
    </row>
    <row r="18" spans="1:16" ht="17.25" thickBot="1">
      <c r="A18" s="48">
        <v>15</v>
      </c>
      <c r="B18" s="50">
        <v>1</v>
      </c>
      <c r="C18" s="51">
        <v>0.16585358954941801</v>
      </c>
      <c r="D18" s="51">
        <v>0.14391150501112401</v>
      </c>
      <c r="E18" s="55">
        <v>0.99999999999158096</v>
      </c>
      <c r="F18" s="61" t="s">
        <v>93</v>
      </c>
      <c r="G18" s="51" t="s">
        <v>93</v>
      </c>
      <c r="H18" s="51" t="s">
        <v>93</v>
      </c>
      <c r="I18" s="51" t="s">
        <v>93</v>
      </c>
      <c r="J18" s="51" t="s">
        <v>93</v>
      </c>
      <c r="K18" s="51" t="s">
        <v>93</v>
      </c>
      <c r="L18" s="36" t="s">
        <v>93</v>
      </c>
      <c r="M18" s="25"/>
      <c r="N18" s="17" t="s">
        <v>106</v>
      </c>
      <c r="O18" s="62">
        <v>50</v>
      </c>
      <c r="P18" s="25"/>
    </row>
    <row r="19" spans="1:16" ht="17.25" thickBot="1">
      <c r="A19" s="48">
        <v>16</v>
      </c>
      <c r="B19" s="50">
        <v>1</v>
      </c>
      <c r="C19" s="52">
        <v>0.16585357952455199</v>
      </c>
      <c r="D19" s="54">
        <v>0.21257463238421301</v>
      </c>
      <c r="E19" s="57" t="s">
        <v>93</v>
      </c>
      <c r="F19" s="51" t="s">
        <v>93</v>
      </c>
      <c r="G19" s="51" t="s">
        <v>93</v>
      </c>
      <c r="H19" s="51" t="s">
        <v>93</v>
      </c>
      <c r="I19" s="51" t="s">
        <v>93</v>
      </c>
      <c r="J19" s="51" t="s">
        <v>93</v>
      </c>
      <c r="K19" s="51" t="s">
        <v>93</v>
      </c>
      <c r="L19" s="36" t="s">
        <v>93</v>
      </c>
      <c r="M19" s="25"/>
      <c r="N19" s="9"/>
      <c r="O19" s="47"/>
      <c r="P19" s="25"/>
    </row>
    <row r="20" spans="1:16">
      <c r="A20" s="48">
        <v>17</v>
      </c>
      <c r="B20" s="50">
        <v>1</v>
      </c>
      <c r="C20" s="53">
        <v>0.16925303910068801</v>
      </c>
      <c r="D20" s="56" t="s">
        <v>93</v>
      </c>
      <c r="E20" s="51" t="s">
        <v>93</v>
      </c>
      <c r="F20" s="51" t="s">
        <v>93</v>
      </c>
      <c r="G20" s="51" t="s">
        <v>93</v>
      </c>
      <c r="H20" s="51" t="s">
        <v>93</v>
      </c>
      <c r="I20" s="51" t="s">
        <v>93</v>
      </c>
      <c r="J20" s="51" t="s">
        <v>93</v>
      </c>
      <c r="K20" s="51" t="s">
        <v>93</v>
      </c>
      <c r="L20" s="36" t="s">
        <v>93</v>
      </c>
      <c r="M20" s="25"/>
      <c r="N20" s="9" t="s">
        <v>107</v>
      </c>
      <c r="O20" s="47"/>
      <c r="P20" s="25"/>
    </row>
    <row r="21" spans="1:16" ht="17.25" thickBot="1">
      <c r="A21" s="48">
        <v>18</v>
      </c>
      <c r="B21" s="63">
        <v>1</v>
      </c>
      <c r="C21" s="54">
        <v>0.99999999999158096</v>
      </c>
      <c r="D21" s="58" t="s">
        <v>93</v>
      </c>
      <c r="E21" s="51" t="s">
        <v>93</v>
      </c>
      <c r="F21" s="51" t="s">
        <v>93</v>
      </c>
      <c r="G21" s="51" t="s">
        <v>93</v>
      </c>
      <c r="H21" s="51" t="s">
        <v>93</v>
      </c>
      <c r="I21" s="51" t="s">
        <v>93</v>
      </c>
      <c r="J21" s="51" t="s">
        <v>93</v>
      </c>
      <c r="K21" s="51" t="s">
        <v>93</v>
      </c>
      <c r="L21" s="36" t="s">
        <v>93</v>
      </c>
      <c r="M21" s="25"/>
      <c r="N21" s="14" t="s">
        <v>108</v>
      </c>
      <c r="O21" s="64"/>
      <c r="P21" s="25"/>
    </row>
    <row r="22" spans="1:16" ht="17.25" thickBot="1">
      <c r="A22" s="48">
        <v>19</v>
      </c>
      <c r="B22" s="65">
        <v>1</v>
      </c>
      <c r="C22" s="56" t="s">
        <v>93</v>
      </c>
      <c r="D22" s="51" t="s">
        <v>93</v>
      </c>
      <c r="E22" s="51" t="s">
        <v>93</v>
      </c>
      <c r="F22" s="51" t="s">
        <v>93</v>
      </c>
      <c r="G22" s="51" t="s">
        <v>93</v>
      </c>
      <c r="H22" s="51" t="s">
        <v>93</v>
      </c>
      <c r="I22" s="51" t="s">
        <v>93</v>
      </c>
      <c r="J22" s="51" t="s">
        <v>93</v>
      </c>
      <c r="K22" s="51" t="s">
        <v>93</v>
      </c>
      <c r="L22" s="36" t="s">
        <v>93</v>
      </c>
      <c r="M22" s="25"/>
      <c r="N22" s="25"/>
      <c r="O22" s="25"/>
      <c r="P22" s="25"/>
    </row>
    <row r="23" spans="1:16">
      <c r="A23" s="36">
        <v>20</v>
      </c>
      <c r="B23" s="6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5"/>
      <c r="N23" s="25"/>
      <c r="O23" s="25"/>
      <c r="P23" s="25"/>
    </row>
    <row r="24" spans="1:16">
      <c r="A24" s="36">
        <v>21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25"/>
      <c r="N24" s="25"/>
      <c r="O24" s="25"/>
      <c r="P24" s="25"/>
    </row>
    <row r="25" spans="1:16">
      <c r="A25" s="36">
        <v>22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25"/>
      <c r="N25" s="67"/>
      <c r="O25" s="25"/>
      <c r="P25" s="25"/>
    </row>
    <row r="26" spans="1:1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>
      <c r="A27" s="25"/>
      <c r="B27" s="68" t="s">
        <v>109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69"/>
      <c r="B29" s="25" t="s">
        <v>110</v>
      </c>
      <c r="C29" s="25"/>
      <c r="D29" s="25"/>
      <c r="E29" s="25"/>
      <c r="F29" s="25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1:16">
      <c r="A30" s="69"/>
      <c r="B30" s="25" t="s">
        <v>111</v>
      </c>
      <c r="C30" s="25"/>
      <c r="D30" s="25"/>
      <c r="E30" s="25"/>
      <c r="F30" s="25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>
      <c r="A31" s="69"/>
      <c r="B31" s="25" t="s">
        <v>112</v>
      </c>
      <c r="C31" s="25"/>
      <c r="D31" s="25"/>
      <c r="E31" s="25"/>
      <c r="F31" s="25"/>
      <c r="G31" s="69"/>
      <c r="H31" s="69"/>
      <c r="I31" s="69"/>
      <c r="J31" s="69"/>
      <c r="K31" s="69"/>
      <c r="L31" s="69"/>
      <c r="M31" s="69"/>
      <c r="N31" s="69"/>
      <c r="O31" s="69"/>
      <c r="P31" s="69"/>
    </row>
  </sheetData>
  <mergeCells count="1">
    <mergeCell ref="O3:P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3" workbookViewId="0">
      <selection activeCell="G12" sqref="G12"/>
    </sheetView>
  </sheetViews>
  <sheetFormatPr defaultRowHeight="16.5"/>
  <cols>
    <col min="4" max="4" width="17.625" customWidth="1"/>
    <col min="10" max="10" width="35.375" customWidth="1"/>
    <col min="11" max="11" width="24" customWidth="1"/>
  </cols>
  <sheetData>
    <row r="1" spans="1:11">
      <c r="B1" s="1" t="s">
        <v>0</v>
      </c>
      <c r="C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J2" s="3" t="s">
        <v>6</v>
      </c>
      <c r="K2" s="4"/>
    </row>
    <row r="3" spans="1:11">
      <c r="A3" s="5">
        <v>1</v>
      </c>
      <c r="B3" s="5">
        <v>9</v>
      </c>
      <c r="C3" s="5">
        <v>5</v>
      </c>
      <c r="D3" s="4">
        <v>0.10973660685525</v>
      </c>
      <c r="E3" s="2" t="s">
        <v>7</v>
      </c>
      <c r="J3" s="6" t="s">
        <v>8</v>
      </c>
      <c r="K3" s="7">
        <v>20</v>
      </c>
    </row>
    <row r="4" spans="1:11">
      <c r="A4" s="5">
        <v>2</v>
      </c>
      <c r="B4" s="5">
        <v>9</v>
      </c>
      <c r="C4" s="5">
        <v>5</v>
      </c>
      <c r="D4" s="8">
        <v>0.110605385712518</v>
      </c>
      <c r="E4" s="2" t="s">
        <v>9</v>
      </c>
      <c r="J4" s="9" t="s">
        <v>10</v>
      </c>
      <c r="K4" s="10">
        <v>30000000</v>
      </c>
    </row>
    <row r="5" spans="1:11">
      <c r="A5" s="5">
        <v>3</v>
      </c>
      <c r="B5" s="5">
        <v>9</v>
      </c>
      <c r="C5" s="5">
        <v>5</v>
      </c>
      <c r="D5" s="4">
        <v>0.109614694805919</v>
      </c>
      <c r="E5" s="2" t="s">
        <v>11</v>
      </c>
      <c r="J5" s="9" t="s">
        <v>12</v>
      </c>
      <c r="K5" s="11" t="s">
        <v>13</v>
      </c>
    </row>
    <row r="6" spans="1:11">
      <c r="A6" s="5">
        <v>4</v>
      </c>
      <c r="B6" s="5">
        <v>9</v>
      </c>
      <c r="C6" s="5">
        <v>5</v>
      </c>
      <c r="D6" s="4">
        <v>0.110370300247926</v>
      </c>
      <c r="E6" s="2" t="s">
        <v>14</v>
      </c>
      <c r="J6" s="9" t="s">
        <v>15</v>
      </c>
      <c r="K6" s="10">
        <v>1000</v>
      </c>
    </row>
    <row r="7" spans="1:11">
      <c r="A7" s="5">
        <v>5</v>
      </c>
      <c r="B7" s="5">
        <v>9</v>
      </c>
      <c r="C7" s="5">
        <v>5</v>
      </c>
      <c r="D7" s="4">
        <v>0.109732925149614</v>
      </c>
      <c r="E7" s="2" t="s">
        <v>14</v>
      </c>
      <c r="J7" s="9" t="s">
        <v>16</v>
      </c>
      <c r="K7" s="11" t="s">
        <v>17</v>
      </c>
    </row>
    <row r="8" spans="1:11">
      <c r="A8" s="5">
        <v>6</v>
      </c>
      <c r="B8" s="5">
        <v>9</v>
      </c>
      <c r="C8" s="5">
        <v>5</v>
      </c>
      <c r="D8" s="4">
        <v>0.109732925149614</v>
      </c>
      <c r="E8" s="2" t="s">
        <v>14</v>
      </c>
      <c r="J8" s="9" t="s">
        <v>18</v>
      </c>
      <c r="K8" s="11" t="s">
        <v>19</v>
      </c>
    </row>
    <row r="9" spans="1:11">
      <c r="A9" s="5">
        <v>7</v>
      </c>
      <c r="B9" s="5">
        <v>9</v>
      </c>
      <c r="C9" s="5">
        <v>5</v>
      </c>
      <c r="D9" s="5">
        <v>0.11069570026914401</v>
      </c>
      <c r="E9" s="2" t="s">
        <v>14</v>
      </c>
      <c r="J9" s="9" t="s">
        <v>20</v>
      </c>
      <c r="K9" s="11" t="s">
        <v>21</v>
      </c>
    </row>
    <row r="10" spans="1:11">
      <c r="A10" s="5">
        <v>8</v>
      </c>
      <c r="B10" s="5">
        <v>9</v>
      </c>
      <c r="C10" s="5">
        <v>5</v>
      </c>
      <c r="D10" s="5">
        <v>0.109613844370671</v>
      </c>
      <c r="E10" s="2" t="s">
        <v>11</v>
      </c>
      <c r="J10" s="9" t="s">
        <v>22</v>
      </c>
      <c r="K10" s="10">
        <v>0.4</v>
      </c>
    </row>
    <row r="11" spans="1:11">
      <c r="A11" s="5">
        <v>9</v>
      </c>
      <c r="B11" s="5">
        <v>9</v>
      </c>
      <c r="C11" s="5">
        <v>5</v>
      </c>
      <c r="D11" s="5">
        <v>0.109845619660063</v>
      </c>
      <c r="E11" s="2" t="s">
        <v>14</v>
      </c>
      <c r="J11" s="9"/>
      <c r="K11" s="10"/>
    </row>
    <row r="12" spans="1:11">
      <c r="A12" s="5">
        <v>10</v>
      </c>
      <c r="B12" s="5">
        <v>9</v>
      </c>
      <c r="C12" s="5">
        <v>5</v>
      </c>
      <c r="D12" s="5">
        <v>0.11041620981877701</v>
      </c>
      <c r="E12" s="2" t="s">
        <v>14</v>
      </c>
      <c r="J12" s="9"/>
      <c r="K12" s="10"/>
    </row>
    <row r="13" spans="1:11">
      <c r="A13" s="5">
        <v>11</v>
      </c>
      <c r="B13" s="5">
        <v>9</v>
      </c>
      <c r="C13" s="5">
        <v>5</v>
      </c>
      <c r="D13" s="5">
        <v>0.10951418086698</v>
      </c>
      <c r="E13" s="2" t="s">
        <v>11</v>
      </c>
      <c r="J13" s="9"/>
      <c r="K13" s="10"/>
    </row>
    <row r="14" spans="1:11">
      <c r="A14" s="5">
        <v>12</v>
      </c>
      <c r="B14" s="5">
        <v>9</v>
      </c>
      <c r="C14" s="5">
        <v>5</v>
      </c>
      <c r="D14" s="5">
        <v>0.11040493841624199</v>
      </c>
      <c r="E14" s="2" t="s">
        <v>14</v>
      </c>
      <c r="J14" s="9" t="s">
        <v>23</v>
      </c>
      <c r="K14" s="10"/>
    </row>
    <row r="15" spans="1:11">
      <c r="A15" s="5">
        <v>13</v>
      </c>
      <c r="B15" s="5">
        <v>9</v>
      </c>
      <c r="C15" s="5">
        <v>5</v>
      </c>
      <c r="D15" s="5">
        <v>0.110137066037196</v>
      </c>
      <c r="E15" s="2" t="s">
        <v>14</v>
      </c>
      <c r="J15" s="9" t="s">
        <v>24</v>
      </c>
      <c r="K15" s="10" t="s">
        <v>25</v>
      </c>
    </row>
    <row r="16" spans="1:11">
      <c r="A16" s="5">
        <v>14</v>
      </c>
      <c r="B16" s="5">
        <v>9</v>
      </c>
      <c r="C16" s="5">
        <v>5</v>
      </c>
      <c r="D16" s="5">
        <v>0.109613731309311</v>
      </c>
      <c r="E16" s="2" t="s">
        <v>11</v>
      </c>
      <c r="J16" s="9" t="s">
        <v>26</v>
      </c>
      <c r="K16" s="10">
        <v>100</v>
      </c>
    </row>
    <row r="17" spans="1:11">
      <c r="A17" s="5">
        <v>15</v>
      </c>
      <c r="B17" s="5">
        <v>9</v>
      </c>
      <c r="C17" s="5">
        <v>5</v>
      </c>
      <c r="D17" s="5">
        <v>0.109873031020307</v>
      </c>
      <c r="E17" s="2" t="s">
        <v>14</v>
      </c>
      <c r="J17" s="12"/>
      <c r="K17" s="13"/>
    </row>
    <row r="18" spans="1:11">
      <c r="A18" s="5">
        <v>16</v>
      </c>
      <c r="B18" s="5">
        <v>9</v>
      </c>
      <c r="C18" s="5">
        <v>5</v>
      </c>
      <c r="D18" s="4">
        <v>0.10996924289641</v>
      </c>
      <c r="E18" s="2" t="s">
        <v>14</v>
      </c>
      <c r="J18" s="9"/>
      <c r="K18" s="10"/>
    </row>
    <row r="19" spans="1:11">
      <c r="A19" s="5">
        <v>17</v>
      </c>
      <c r="B19" s="5">
        <v>9</v>
      </c>
      <c r="C19" s="5">
        <v>5</v>
      </c>
      <c r="D19" s="5">
        <v>0.109606847885357</v>
      </c>
      <c r="E19" s="2" t="s">
        <v>11</v>
      </c>
      <c r="J19" s="9"/>
      <c r="K19" s="10"/>
    </row>
    <row r="20" spans="1:11">
      <c r="A20" s="5">
        <v>18</v>
      </c>
      <c r="B20" s="5">
        <v>9</v>
      </c>
      <c r="C20" s="5">
        <v>5</v>
      </c>
      <c r="D20" s="5">
        <v>0.10973660685525</v>
      </c>
      <c r="E20" s="2" t="s">
        <v>14</v>
      </c>
      <c r="J20" s="9"/>
      <c r="K20" s="10"/>
    </row>
    <row r="21" spans="1:11">
      <c r="A21" s="5">
        <v>19</v>
      </c>
      <c r="B21" s="5">
        <v>9</v>
      </c>
      <c r="C21" s="5">
        <v>5</v>
      </c>
      <c r="D21" s="4">
        <v>0.109732925149614</v>
      </c>
      <c r="E21" s="2" t="s">
        <v>14</v>
      </c>
      <c r="J21" s="9" t="s">
        <v>27</v>
      </c>
      <c r="K21" s="10"/>
    </row>
    <row r="22" spans="1:11">
      <c r="A22" s="5">
        <v>20</v>
      </c>
      <c r="B22" s="5">
        <v>9</v>
      </c>
      <c r="C22" s="5">
        <v>5</v>
      </c>
      <c r="D22" s="4">
        <v>0.109845619660063</v>
      </c>
      <c r="E22" s="2" t="s">
        <v>14</v>
      </c>
      <c r="J22" s="9" t="s">
        <v>28</v>
      </c>
      <c r="K22" s="10">
        <v>2000</v>
      </c>
    </row>
    <row r="23" spans="1:11">
      <c r="A23" s="5">
        <v>21</v>
      </c>
      <c r="B23" s="5">
        <v>9</v>
      </c>
      <c r="C23" s="5">
        <v>5</v>
      </c>
      <c r="D23" s="4">
        <v>0.110403190270389</v>
      </c>
      <c r="E23" s="2" t="s">
        <v>14</v>
      </c>
      <c r="J23" s="14" t="s">
        <v>29</v>
      </c>
      <c r="K23" s="15">
        <v>3</v>
      </c>
    </row>
    <row r="24" spans="1:11">
      <c r="A24" s="5">
        <v>22</v>
      </c>
      <c r="B24" s="5">
        <v>9</v>
      </c>
      <c r="C24" s="5">
        <v>5</v>
      </c>
      <c r="D24" s="5">
        <v>0.109613731309311</v>
      </c>
      <c r="E24" s="2" t="s">
        <v>30</v>
      </c>
      <c r="K24" s="5"/>
    </row>
    <row r="25" spans="1:11">
      <c r="A25" s="5">
        <v>23</v>
      </c>
      <c r="B25" s="5">
        <v>9</v>
      </c>
      <c r="C25" s="5">
        <v>5</v>
      </c>
      <c r="D25" s="5">
        <v>0.10973660685525</v>
      </c>
      <c r="E25" s="2" t="s">
        <v>31</v>
      </c>
      <c r="K25" s="5"/>
    </row>
    <row r="26" spans="1:11">
      <c r="A26" s="5">
        <v>24</v>
      </c>
      <c r="B26" s="5">
        <v>9</v>
      </c>
      <c r="C26" s="5">
        <v>5</v>
      </c>
      <c r="D26" s="4">
        <v>0.110517689323126</v>
      </c>
      <c r="E26" s="2" t="s">
        <v>31</v>
      </c>
      <c r="K26" s="5"/>
    </row>
    <row r="27" spans="1:11">
      <c r="A27" s="16">
        <v>25</v>
      </c>
      <c r="B27" s="16">
        <v>10</v>
      </c>
      <c r="C27" s="16">
        <v>4</v>
      </c>
      <c r="D27" s="5">
        <v>0.111163466709072</v>
      </c>
      <c r="E27" s="2" t="s">
        <v>31</v>
      </c>
      <c r="J27" s="3" t="s">
        <v>32</v>
      </c>
      <c r="K27" s="5"/>
    </row>
    <row r="28" spans="1:11">
      <c r="A28" s="5">
        <v>26</v>
      </c>
      <c r="B28" s="5">
        <v>9</v>
      </c>
      <c r="C28" s="5">
        <v>5</v>
      </c>
      <c r="D28" s="5">
        <v>0.10951418086698</v>
      </c>
      <c r="E28" s="2" t="s">
        <v>30</v>
      </c>
      <c r="J28" s="6" t="s">
        <v>33</v>
      </c>
      <c r="K28" s="7">
        <v>44</v>
      </c>
    </row>
    <row r="29" spans="1:11">
      <c r="A29" s="5">
        <v>27</v>
      </c>
      <c r="B29" s="5">
        <v>9</v>
      </c>
      <c r="C29" s="5">
        <v>5</v>
      </c>
      <c r="D29" s="5">
        <v>0.10987194513937799</v>
      </c>
      <c r="E29" s="2" t="s">
        <v>31</v>
      </c>
      <c r="J29" s="9" t="s">
        <v>34</v>
      </c>
      <c r="K29" s="10" t="s">
        <v>35</v>
      </c>
    </row>
    <row r="30" spans="1:11">
      <c r="A30" s="5">
        <v>28</v>
      </c>
      <c r="B30" s="5">
        <v>9</v>
      </c>
      <c r="C30" s="5">
        <v>5</v>
      </c>
      <c r="D30" s="5">
        <v>0.11033080828609999</v>
      </c>
      <c r="E30" s="2" t="s">
        <v>31</v>
      </c>
      <c r="J30" s="9"/>
      <c r="K30" s="10"/>
    </row>
    <row r="31" spans="1:11">
      <c r="A31" s="5">
        <v>29</v>
      </c>
      <c r="B31" s="5">
        <v>9</v>
      </c>
      <c r="C31" s="5">
        <v>5</v>
      </c>
      <c r="D31" s="5">
        <v>0.110446918218619</v>
      </c>
      <c r="E31" s="2" t="s">
        <v>31</v>
      </c>
      <c r="J31" s="9" t="s">
        <v>36</v>
      </c>
      <c r="K31" s="10">
        <v>2</v>
      </c>
    </row>
    <row r="32" spans="1:11">
      <c r="A32" s="5">
        <v>30</v>
      </c>
      <c r="B32" s="5">
        <v>9</v>
      </c>
      <c r="C32" s="5">
        <v>5</v>
      </c>
      <c r="D32" s="5">
        <v>0.10997799377735</v>
      </c>
      <c r="E32" s="2" t="s">
        <v>31</v>
      </c>
      <c r="J32" s="9" t="s">
        <v>37</v>
      </c>
      <c r="K32" s="10">
        <v>3</v>
      </c>
    </row>
    <row r="33" spans="10:11">
      <c r="J33" s="9" t="s">
        <v>38</v>
      </c>
      <c r="K33" s="10">
        <v>5</v>
      </c>
    </row>
    <row r="34" spans="10:11">
      <c r="J34" s="9" t="s">
        <v>39</v>
      </c>
      <c r="K34" s="10">
        <v>35</v>
      </c>
    </row>
    <row r="35" spans="10:11">
      <c r="J35" s="9"/>
      <c r="K35" s="10"/>
    </row>
    <row r="36" spans="10:11">
      <c r="J36" s="9" t="s">
        <v>40</v>
      </c>
      <c r="K36" s="10">
        <v>6.25E-2</v>
      </c>
    </row>
    <row r="37" spans="10:11">
      <c r="J37" s="9" t="s">
        <v>41</v>
      </c>
      <c r="K37" s="10">
        <v>24</v>
      </c>
    </row>
    <row r="38" spans="10:11">
      <c r="J38" s="9" t="s">
        <v>42</v>
      </c>
      <c r="K38" s="10">
        <v>8</v>
      </c>
    </row>
    <row r="39" spans="10:11">
      <c r="J39" s="9" t="s">
        <v>43</v>
      </c>
      <c r="K39" s="10">
        <v>4</v>
      </c>
    </row>
    <row r="40" spans="10:11">
      <c r="J40" s="9"/>
      <c r="K40" s="10"/>
    </row>
    <row r="41" spans="10:11">
      <c r="J41" s="9" t="s">
        <v>44</v>
      </c>
      <c r="K41" s="10">
        <v>0.7</v>
      </c>
    </row>
    <row r="42" spans="10:11">
      <c r="J42" s="9" t="s">
        <v>45</v>
      </c>
      <c r="K42" s="10">
        <v>0.98</v>
      </c>
    </row>
    <row r="43" spans="10:11">
      <c r="J43" s="9"/>
      <c r="K43" s="10"/>
    </row>
    <row r="44" spans="10:11">
      <c r="J44" s="17" t="s">
        <v>46</v>
      </c>
      <c r="K44" s="18">
        <v>50</v>
      </c>
    </row>
    <row r="45" spans="10:11">
      <c r="J45" s="9"/>
      <c r="K45" s="10"/>
    </row>
    <row r="46" spans="10:11">
      <c r="J46" s="9" t="s">
        <v>47</v>
      </c>
      <c r="K46" s="10"/>
    </row>
    <row r="47" spans="10:11">
      <c r="J47" s="14" t="s">
        <v>48</v>
      </c>
      <c r="K47" s="15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6" workbookViewId="0">
      <selection activeCell="G15" sqref="G15"/>
    </sheetView>
  </sheetViews>
  <sheetFormatPr defaultRowHeight="16.5"/>
  <cols>
    <col min="4" max="4" width="20" customWidth="1"/>
    <col min="6" max="6" width="10.375" customWidth="1"/>
    <col min="7" max="7" width="11.75" customWidth="1"/>
    <col min="8" max="8" width="9.5" bestFit="1" customWidth="1"/>
    <col min="9" max="9" width="19.625" customWidth="1"/>
    <col min="10" max="10" width="14.25" customWidth="1"/>
    <col min="11" max="11" width="10.25" customWidth="1"/>
    <col min="12" max="12" width="7" customWidth="1"/>
    <col min="13" max="13" width="37.25" customWidth="1"/>
    <col min="14" max="14" width="28.375" customWidth="1"/>
  </cols>
  <sheetData>
    <row r="1" spans="1:15">
      <c r="B1" s="1" t="s">
        <v>89</v>
      </c>
      <c r="C1" s="1"/>
    </row>
    <row r="2" spans="1:15">
      <c r="A2" s="2" t="s">
        <v>88</v>
      </c>
      <c r="B2" s="2" t="s">
        <v>87</v>
      </c>
      <c r="C2" s="2" t="s">
        <v>86</v>
      </c>
      <c r="D2" s="2" t="s">
        <v>85</v>
      </c>
      <c r="E2" s="2" t="s">
        <v>84</v>
      </c>
      <c r="F2" s="2" t="s">
        <v>83</v>
      </c>
      <c r="G2" s="35" t="s">
        <v>82</v>
      </c>
      <c r="H2" s="2" t="s">
        <v>79</v>
      </c>
      <c r="I2" s="2" t="s">
        <v>81</v>
      </c>
      <c r="J2" s="2" t="s">
        <v>80</v>
      </c>
      <c r="K2" s="2" t="s">
        <v>79</v>
      </c>
      <c r="M2" s="3" t="s">
        <v>78</v>
      </c>
    </row>
    <row r="3" spans="1:15">
      <c r="A3" s="16">
        <v>1</v>
      </c>
      <c r="B3" s="26">
        <v>8</v>
      </c>
      <c r="C3" s="16">
        <v>5</v>
      </c>
      <c r="D3" s="4">
        <v>0.11005885888682972</v>
      </c>
      <c r="E3" s="4">
        <v>3.4337576764979392E-3</v>
      </c>
      <c r="F3" s="4">
        <v>51</v>
      </c>
      <c r="G3" s="4">
        <v>30376000</v>
      </c>
      <c r="H3" s="2" t="s">
        <v>56</v>
      </c>
      <c r="I3" s="5">
        <v>0.11002000000000001</v>
      </c>
      <c r="J3" s="5">
        <f>G3+2288000</f>
        <v>32664000</v>
      </c>
      <c r="K3" s="2" t="s">
        <v>56</v>
      </c>
      <c r="M3" s="27" t="s">
        <v>77</v>
      </c>
      <c r="N3" s="34">
        <v>2000</v>
      </c>
    </row>
    <row r="4" spans="1:15">
      <c r="A4" s="16">
        <v>2</v>
      </c>
      <c r="B4" s="26">
        <v>7</v>
      </c>
      <c r="C4" s="16">
        <v>5</v>
      </c>
      <c r="D4" s="4">
        <v>0.10975833214360609</v>
      </c>
      <c r="E4" s="4">
        <v>3.0127271455333633E-3</v>
      </c>
      <c r="F4" s="4">
        <v>18</v>
      </c>
      <c r="G4" s="4">
        <v>31156000</v>
      </c>
      <c r="H4" s="2" t="s">
        <v>57</v>
      </c>
      <c r="I4" s="5">
        <v>0.11032</v>
      </c>
      <c r="J4" s="5">
        <f>G4+836000</f>
        <v>31992000</v>
      </c>
      <c r="K4" s="2" t="s">
        <v>57</v>
      </c>
      <c r="M4" s="12"/>
      <c r="N4" s="13"/>
    </row>
    <row r="5" spans="1:15">
      <c r="A5" s="5">
        <v>3</v>
      </c>
      <c r="B5" s="4">
        <v>9</v>
      </c>
      <c r="C5" s="5">
        <v>5</v>
      </c>
      <c r="D5" s="4">
        <v>0.11022787294510923</v>
      </c>
      <c r="E5" s="4">
        <v>2.7373956159216987E-3</v>
      </c>
      <c r="F5" s="4">
        <v>37</v>
      </c>
      <c r="G5" s="4">
        <v>30544000</v>
      </c>
      <c r="H5" s="2" t="s">
        <v>56</v>
      </c>
      <c r="I5" s="5">
        <v>0.10985</v>
      </c>
      <c r="J5" s="5">
        <f>G5+1672000</f>
        <v>32216000</v>
      </c>
      <c r="K5" s="2" t="s">
        <v>56</v>
      </c>
      <c r="M5" s="9" t="s">
        <v>76</v>
      </c>
      <c r="N5" s="32">
        <v>2000</v>
      </c>
    </row>
    <row r="6" spans="1:15">
      <c r="A6" s="16">
        <v>4</v>
      </c>
      <c r="B6" s="26">
        <v>7</v>
      </c>
      <c r="C6" s="16">
        <v>6</v>
      </c>
      <c r="D6" s="4">
        <v>0.10946094877904872</v>
      </c>
      <c r="E6" s="4">
        <v>3.1477921299513214E-3</v>
      </c>
      <c r="F6" s="4">
        <v>33</v>
      </c>
      <c r="G6" s="4">
        <v>31528000</v>
      </c>
      <c r="H6" s="2" t="s">
        <v>57</v>
      </c>
      <c r="I6" s="5">
        <v>0.11039</v>
      </c>
      <c r="J6" s="5">
        <f>G6+1496000</f>
        <v>33024000</v>
      </c>
      <c r="K6" s="2" t="s">
        <v>57</v>
      </c>
      <c r="M6" s="12"/>
      <c r="N6" s="13"/>
    </row>
    <row r="7" spans="1:15">
      <c r="A7" s="5">
        <v>5</v>
      </c>
      <c r="B7" s="4">
        <v>9</v>
      </c>
      <c r="C7" s="5">
        <v>5</v>
      </c>
      <c r="D7" s="4">
        <v>0.10956311876020436</v>
      </c>
      <c r="E7" s="4">
        <v>3.1733873256074626E-3</v>
      </c>
      <c r="F7" s="4">
        <v>26</v>
      </c>
      <c r="G7" s="4">
        <v>30364000</v>
      </c>
      <c r="H7" s="2" t="s">
        <v>57</v>
      </c>
      <c r="I7" s="5">
        <v>0.10983</v>
      </c>
      <c r="J7" s="5">
        <f>G7+1188000</f>
        <v>31552000</v>
      </c>
      <c r="K7" s="2" t="s">
        <v>56</v>
      </c>
      <c r="M7" s="9" t="s">
        <v>75</v>
      </c>
      <c r="N7" s="32">
        <v>30000000</v>
      </c>
    </row>
    <row r="8" spans="1:15">
      <c r="A8" s="5">
        <v>6</v>
      </c>
      <c r="B8" s="4">
        <v>9</v>
      </c>
      <c r="C8" s="5">
        <v>5</v>
      </c>
      <c r="D8" s="4">
        <v>0.11035028641705465</v>
      </c>
      <c r="E8" s="4">
        <v>2.8542235486661571E-3</v>
      </c>
      <c r="F8" s="4">
        <v>54</v>
      </c>
      <c r="G8" s="4">
        <v>31272000</v>
      </c>
      <c r="H8" s="2" t="s">
        <v>56</v>
      </c>
      <c r="I8" s="5">
        <v>0.10979999999999999</v>
      </c>
      <c r="J8" s="5">
        <f>G8+2420000</f>
        <v>33692000</v>
      </c>
      <c r="K8" s="2" t="s">
        <v>56</v>
      </c>
      <c r="M8" s="12"/>
      <c r="N8" s="13"/>
    </row>
    <row r="9" spans="1:15">
      <c r="A9" s="5">
        <v>7</v>
      </c>
      <c r="B9" s="4">
        <v>9</v>
      </c>
      <c r="C9" s="5">
        <v>5</v>
      </c>
      <c r="D9" s="4">
        <v>0.10940375451586945</v>
      </c>
      <c r="E9" s="4">
        <v>3.0290765301296276E-3</v>
      </c>
      <c r="F9" s="4">
        <v>56</v>
      </c>
      <c r="G9" s="4">
        <v>30916000</v>
      </c>
      <c r="H9" s="2" t="s">
        <v>57</v>
      </c>
      <c r="I9" s="5">
        <v>0.10983999999999999</v>
      </c>
      <c r="J9" s="5">
        <f>G9+2508000</f>
        <v>33424000</v>
      </c>
      <c r="K9" s="2" t="s">
        <v>56</v>
      </c>
      <c r="M9" s="20" t="s">
        <v>74</v>
      </c>
      <c r="N9" s="31">
        <v>1.0000000000000001E-5</v>
      </c>
    </row>
    <row r="10" spans="1:15">
      <c r="A10" s="16">
        <v>8</v>
      </c>
      <c r="B10" s="26">
        <v>10</v>
      </c>
      <c r="C10" s="16">
        <v>4</v>
      </c>
      <c r="D10" s="4">
        <v>0.1096335227259492</v>
      </c>
      <c r="E10" s="4">
        <v>2.4756477956275448E-3</v>
      </c>
      <c r="F10" s="4">
        <v>21</v>
      </c>
      <c r="G10" s="4">
        <v>30908000</v>
      </c>
      <c r="H10" s="2" t="s">
        <v>57</v>
      </c>
      <c r="I10" s="5">
        <v>0.11026</v>
      </c>
      <c r="J10" s="5">
        <f>G10+660000</f>
        <v>31568000</v>
      </c>
      <c r="K10" s="2" t="s">
        <v>57</v>
      </c>
      <c r="M10" s="12"/>
      <c r="N10" s="13"/>
    </row>
    <row r="11" spans="1:15">
      <c r="A11" s="5">
        <v>9</v>
      </c>
      <c r="B11" s="4">
        <v>9</v>
      </c>
      <c r="C11" s="5">
        <v>5</v>
      </c>
      <c r="D11" s="4">
        <v>0.10947996969618493</v>
      </c>
      <c r="E11" s="4">
        <v>3.2386739744371222E-3</v>
      </c>
      <c r="F11" s="4">
        <v>61</v>
      </c>
      <c r="G11" s="4">
        <v>31372000</v>
      </c>
      <c r="H11" s="2" t="s">
        <v>57</v>
      </c>
      <c r="I11" s="5">
        <v>0.10976</v>
      </c>
      <c r="J11" s="5">
        <f>G11+2728000</f>
        <v>34100000</v>
      </c>
      <c r="K11" s="2" t="s">
        <v>56</v>
      </c>
      <c r="M11" s="33" t="s">
        <v>73</v>
      </c>
      <c r="N11" s="32">
        <v>3</v>
      </c>
    </row>
    <row r="12" spans="1:15">
      <c r="A12" s="5">
        <v>10</v>
      </c>
      <c r="B12" s="4">
        <v>9</v>
      </c>
      <c r="C12" s="5">
        <v>5</v>
      </c>
      <c r="D12" s="4">
        <v>0.10882740260838289</v>
      </c>
      <c r="E12" s="4">
        <v>3.1020505417242035E-3</v>
      </c>
      <c r="F12" s="4">
        <v>34</v>
      </c>
      <c r="G12" s="4">
        <v>30712000</v>
      </c>
      <c r="H12" s="2" t="s">
        <v>57</v>
      </c>
      <c r="I12" s="5">
        <v>0.10972</v>
      </c>
      <c r="J12" s="5">
        <f>G12+1540000</f>
        <v>32252000</v>
      </c>
      <c r="K12" s="2" t="s">
        <v>57</v>
      </c>
      <c r="M12" s="20"/>
      <c r="N12" s="31"/>
    </row>
    <row r="13" spans="1:15">
      <c r="A13" s="16">
        <v>11</v>
      </c>
      <c r="B13" s="26">
        <v>7</v>
      </c>
      <c r="C13" s="16">
        <v>6</v>
      </c>
      <c r="D13" s="4">
        <v>0.10984883438330161</v>
      </c>
      <c r="E13" s="4">
        <v>3.4033589678200138E-3</v>
      </c>
      <c r="F13" s="4">
        <v>22</v>
      </c>
      <c r="G13" s="4">
        <v>30536000</v>
      </c>
      <c r="H13" s="2" t="s">
        <v>57</v>
      </c>
      <c r="I13" s="5">
        <v>0.11075</v>
      </c>
      <c r="J13" s="5">
        <f>G13+1012000</f>
        <v>31548000</v>
      </c>
      <c r="K13" s="2" t="s">
        <v>56</v>
      </c>
      <c r="L13" s="13"/>
      <c r="M13" s="30" t="s">
        <v>72</v>
      </c>
      <c r="N13" s="30">
        <v>20</v>
      </c>
      <c r="O13" s="12"/>
    </row>
    <row r="14" spans="1:15">
      <c r="A14" s="5">
        <v>12</v>
      </c>
      <c r="B14" s="4">
        <v>9</v>
      </c>
      <c r="C14" s="5">
        <v>5</v>
      </c>
      <c r="D14" s="4">
        <v>0.10971559898636304</v>
      </c>
      <c r="E14" s="4">
        <v>3.3431656535556709E-3</v>
      </c>
      <c r="F14" s="4">
        <v>50</v>
      </c>
      <c r="G14" s="4">
        <v>30076000</v>
      </c>
      <c r="H14" s="2" t="s">
        <v>57</v>
      </c>
      <c r="I14" s="5">
        <v>0.10989</v>
      </c>
      <c r="J14" s="5">
        <f>G14+2244000</f>
        <v>32320000</v>
      </c>
      <c r="K14" s="2" t="s">
        <v>56</v>
      </c>
      <c r="L14" s="13"/>
      <c r="M14" s="5"/>
      <c r="O14" s="12"/>
    </row>
    <row r="15" spans="1:15">
      <c r="A15" s="5">
        <v>13</v>
      </c>
      <c r="B15" s="4">
        <v>9</v>
      </c>
      <c r="C15" s="5">
        <v>5</v>
      </c>
      <c r="D15" s="4">
        <v>0.10926905971239707</v>
      </c>
      <c r="E15" s="4">
        <v>2.6892828327300979E-3</v>
      </c>
      <c r="F15" s="4">
        <v>47</v>
      </c>
      <c r="G15" s="4">
        <v>30132000</v>
      </c>
      <c r="H15" s="2" t="s">
        <v>57</v>
      </c>
      <c r="I15" s="5">
        <v>0.10972</v>
      </c>
      <c r="J15" s="5">
        <f>G15+2112000</f>
        <v>32244000</v>
      </c>
      <c r="K15" s="2" t="s">
        <v>57</v>
      </c>
      <c r="L15" s="13"/>
      <c r="M15" s="5" t="s">
        <v>71</v>
      </c>
      <c r="N15" s="29" t="s">
        <v>70</v>
      </c>
    </row>
    <row r="16" spans="1:15">
      <c r="A16" s="16">
        <v>14</v>
      </c>
      <c r="B16" s="26">
        <v>8</v>
      </c>
      <c r="C16" s="16">
        <v>5</v>
      </c>
      <c r="D16" s="4">
        <v>0.10946334336229419</v>
      </c>
      <c r="E16" s="4">
        <v>3.0434722837285109E-3</v>
      </c>
      <c r="F16" s="4">
        <v>57</v>
      </c>
      <c r="G16" s="4">
        <v>31488000</v>
      </c>
      <c r="H16" s="2" t="s">
        <v>57</v>
      </c>
      <c r="I16" s="5">
        <v>0.11007</v>
      </c>
      <c r="J16" s="5">
        <f>G16+2552000</f>
        <v>34040000</v>
      </c>
      <c r="K16" s="2" t="s">
        <v>56</v>
      </c>
      <c r="M16" s="28"/>
    </row>
    <row r="17" spans="1:14">
      <c r="A17" s="5">
        <v>15</v>
      </c>
      <c r="B17" s="4">
        <v>9</v>
      </c>
      <c r="C17" s="5">
        <v>5</v>
      </c>
      <c r="D17" s="4">
        <v>0.10962610313044931</v>
      </c>
      <c r="E17" s="4">
        <v>3.1965246820870657E-3</v>
      </c>
      <c r="F17" s="4">
        <v>47</v>
      </c>
      <c r="G17" s="4">
        <v>31404000</v>
      </c>
      <c r="H17" s="2" t="s">
        <v>57</v>
      </c>
      <c r="I17" s="5">
        <v>0.10972</v>
      </c>
      <c r="J17" s="5">
        <f>G17+2112000</f>
        <v>33516000</v>
      </c>
      <c r="K17" s="2" t="s">
        <v>57</v>
      </c>
    </row>
    <row r="18" spans="1:14">
      <c r="A18" s="5">
        <v>16</v>
      </c>
      <c r="B18" s="4">
        <v>9</v>
      </c>
      <c r="C18" s="5">
        <v>5</v>
      </c>
      <c r="D18" s="4">
        <v>0.11051950518439863</v>
      </c>
      <c r="E18" s="4">
        <v>2.3121388873896592E-3</v>
      </c>
      <c r="F18" s="4">
        <v>51</v>
      </c>
      <c r="G18" s="4">
        <v>30060000</v>
      </c>
      <c r="H18" s="2" t="s">
        <v>56</v>
      </c>
      <c r="I18" s="5">
        <v>0.10983999999999999</v>
      </c>
      <c r="J18" s="5">
        <f>G18+2288000</f>
        <v>32348000</v>
      </c>
      <c r="K18" s="2" t="s">
        <v>56</v>
      </c>
    </row>
    <row r="19" spans="1:14">
      <c r="A19" s="5">
        <v>17</v>
      </c>
      <c r="B19" s="4">
        <v>9</v>
      </c>
      <c r="C19" s="5">
        <v>5</v>
      </c>
      <c r="D19" s="4">
        <v>0.10966192908636131</v>
      </c>
      <c r="E19" s="4">
        <v>3.4738297357148991E-3</v>
      </c>
      <c r="F19" s="4">
        <v>50</v>
      </c>
      <c r="G19" s="4">
        <v>31040000</v>
      </c>
      <c r="H19" s="2" t="s">
        <v>57</v>
      </c>
      <c r="I19" s="5">
        <v>0.10989</v>
      </c>
      <c r="J19" s="5">
        <f>G19+2244000</f>
        <v>33284000</v>
      </c>
      <c r="K19" s="2" t="s">
        <v>56</v>
      </c>
      <c r="M19" s="3" t="s">
        <v>69</v>
      </c>
      <c r="N19" s="5"/>
    </row>
    <row r="20" spans="1:14">
      <c r="A20" s="16">
        <v>18</v>
      </c>
      <c r="B20" s="26">
        <v>8</v>
      </c>
      <c r="C20" s="16">
        <v>5</v>
      </c>
      <c r="D20" s="4">
        <v>0.10980234145678736</v>
      </c>
      <c r="E20" s="4">
        <v>2.3111850803344842E-3</v>
      </c>
      <c r="F20" s="4">
        <v>25</v>
      </c>
      <c r="G20" s="4">
        <v>30052000</v>
      </c>
      <c r="H20" s="2" t="s">
        <v>57</v>
      </c>
      <c r="I20" s="5">
        <v>0.10997</v>
      </c>
      <c r="J20" s="5">
        <f>G20+1144000</f>
        <v>31196000</v>
      </c>
      <c r="K20" s="2" t="s">
        <v>56</v>
      </c>
      <c r="M20" s="27" t="s">
        <v>68</v>
      </c>
      <c r="N20" s="7">
        <v>44</v>
      </c>
    </row>
    <row r="21" spans="1:14">
      <c r="A21" s="5">
        <v>19</v>
      </c>
      <c r="B21" s="4">
        <v>9</v>
      </c>
      <c r="C21" s="5">
        <v>5</v>
      </c>
      <c r="D21" s="4">
        <v>0.1092803800403911</v>
      </c>
      <c r="E21" s="4">
        <v>2.9687023578283756E-3</v>
      </c>
      <c r="F21" s="4">
        <v>16</v>
      </c>
      <c r="G21" s="4">
        <v>31136000</v>
      </c>
      <c r="H21" s="2" t="s">
        <v>57</v>
      </c>
      <c r="I21" s="5">
        <v>0.10957</v>
      </c>
      <c r="J21" s="5">
        <f>G21+748000</f>
        <v>31884000</v>
      </c>
      <c r="K21" s="2" t="s">
        <v>57</v>
      </c>
      <c r="M21" s="20" t="s">
        <v>67</v>
      </c>
      <c r="N21" s="10" t="s">
        <v>66</v>
      </c>
    </row>
    <row r="22" spans="1:14">
      <c r="A22" s="16">
        <v>20</v>
      </c>
      <c r="B22" s="26">
        <v>9</v>
      </c>
      <c r="C22" s="16">
        <v>4</v>
      </c>
      <c r="D22" s="4">
        <v>0.10889531192318469</v>
      </c>
      <c r="E22" s="4">
        <v>1.7784324648958774E-3</v>
      </c>
      <c r="F22" s="4">
        <v>7</v>
      </c>
      <c r="G22" s="4">
        <v>30856000</v>
      </c>
      <c r="H22" s="2" t="s">
        <v>57</v>
      </c>
      <c r="I22" s="5">
        <v>0.10999</v>
      </c>
      <c r="J22" s="5">
        <f>G22+352000</f>
        <v>31208000</v>
      </c>
      <c r="K22" s="2" t="s">
        <v>57</v>
      </c>
      <c r="M22" s="20"/>
      <c r="N22" s="10"/>
    </row>
    <row r="23" spans="1:14">
      <c r="A23" s="5">
        <v>21</v>
      </c>
      <c r="B23" s="4">
        <v>9</v>
      </c>
      <c r="C23" s="5">
        <v>5</v>
      </c>
      <c r="D23" s="4">
        <v>0.10936610153944813</v>
      </c>
      <c r="E23" s="4">
        <v>3.5936918965771922E-3</v>
      </c>
      <c r="F23" s="4">
        <v>38</v>
      </c>
      <c r="G23" s="4">
        <v>31456000</v>
      </c>
      <c r="H23" s="2" t="s">
        <v>57</v>
      </c>
      <c r="I23" s="5">
        <v>0.10994</v>
      </c>
      <c r="J23" s="5">
        <f>G23+1716000</f>
        <v>33172000</v>
      </c>
      <c r="K23" s="2" t="s">
        <v>56</v>
      </c>
      <c r="M23" s="20" t="s">
        <v>65</v>
      </c>
      <c r="N23" s="10">
        <v>2</v>
      </c>
    </row>
    <row r="24" spans="1:14">
      <c r="A24" s="5">
        <v>22</v>
      </c>
      <c r="B24" s="4">
        <v>9</v>
      </c>
      <c r="C24" s="5">
        <v>5</v>
      </c>
      <c r="D24" s="4">
        <v>0.10983062389709809</v>
      </c>
      <c r="E24" s="4">
        <v>2.8036381517753889E-3</v>
      </c>
      <c r="F24" s="4">
        <v>55</v>
      </c>
      <c r="G24" s="4">
        <v>31312000</v>
      </c>
      <c r="H24" s="2" t="s">
        <v>56</v>
      </c>
      <c r="I24" s="5">
        <v>0.10983</v>
      </c>
      <c r="J24" s="5">
        <f>G24+2464000</f>
        <v>33776000</v>
      </c>
      <c r="K24" s="2" t="s">
        <v>56</v>
      </c>
      <c r="M24" s="20" t="s">
        <v>64</v>
      </c>
      <c r="N24" s="10">
        <v>3</v>
      </c>
    </row>
    <row r="25" spans="1:14">
      <c r="A25" s="5">
        <v>23</v>
      </c>
      <c r="B25" s="4">
        <v>9</v>
      </c>
      <c r="C25" s="5">
        <v>5</v>
      </c>
      <c r="D25" s="4">
        <v>0.10968606378165212</v>
      </c>
      <c r="E25" s="4">
        <v>2.9345970804431501E-3</v>
      </c>
      <c r="F25" s="4">
        <v>52</v>
      </c>
      <c r="G25" s="4">
        <v>30052000</v>
      </c>
      <c r="H25" s="2" t="s">
        <v>57</v>
      </c>
      <c r="I25" s="5">
        <v>0.10985</v>
      </c>
      <c r="J25" s="5">
        <f>G24+2332000</f>
        <v>33644000</v>
      </c>
      <c r="K25" s="2" t="s">
        <v>56</v>
      </c>
      <c r="M25" s="20" t="s">
        <v>63</v>
      </c>
      <c r="N25" s="10">
        <v>5</v>
      </c>
    </row>
    <row r="26" spans="1:14">
      <c r="A26" s="16">
        <v>24</v>
      </c>
      <c r="B26" s="16">
        <v>8</v>
      </c>
      <c r="C26" s="16">
        <v>5</v>
      </c>
      <c r="D26" s="4">
        <v>0.10923900560280057</v>
      </c>
      <c r="E26" s="25">
        <v>2.9060858141726491E-3</v>
      </c>
      <c r="F26" s="4">
        <v>42</v>
      </c>
      <c r="G26" s="4">
        <v>31278000</v>
      </c>
      <c r="H26" s="2" t="s">
        <v>57</v>
      </c>
      <c r="I26" s="5">
        <v>0.11012</v>
      </c>
      <c r="J26" s="5">
        <f>G26+1892000</f>
        <v>33170000</v>
      </c>
      <c r="K26" s="2" t="s">
        <v>56</v>
      </c>
      <c r="M26" s="20" t="s">
        <v>62</v>
      </c>
      <c r="N26" s="10">
        <v>35</v>
      </c>
    </row>
    <row r="27" spans="1:14">
      <c r="A27" s="5">
        <v>25</v>
      </c>
      <c r="B27" s="5">
        <v>9</v>
      </c>
      <c r="C27" s="5">
        <v>5</v>
      </c>
      <c r="D27" s="4">
        <v>0.11025023511357354</v>
      </c>
      <c r="E27" s="25">
        <v>3.6668085903287136E-3</v>
      </c>
      <c r="F27" s="4">
        <v>51</v>
      </c>
      <c r="G27" s="4">
        <v>31288000</v>
      </c>
      <c r="H27" s="2" t="s">
        <v>56</v>
      </c>
      <c r="I27" s="5">
        <v>0.10983999999999999</v>
      </c>
      <c r="J27" s="5">
        <f>G27+2288000</f>
        <v>33576000</v>
      </c>
      <c r="K27" s="2" t="s">
        <v>56</v>
      </c>
      <c r="M27" s="20"/>
      <c r="N27" s="10"/>
    </row>
    <row r="28" spans="1:14">
      <c r="A28" s="5">
        <v>26</v>
      </c>
      <c r="B28" s="5">
        <v>9</v>
      </c>
      <c r="C28" s="5">
        <v>5</v>
      </c>
      <c r="D28" s="4">
        <v>0.10880753942286361</v>
      </c>
      <c r="E28" s="25">
        <v>2.9739863385649782E-3</v>
      </c>
      <c r="F28" s="4">
        <v>39</v>
      </c>
      <c r="G28" s="4">
        <v>31212000</v>
      </c>
      <c r="H28" s="2" t="s">
        <v>57</v>
      </c>
      <c r="I28" s="5">
        <v>0.10972</v>
      </c>
      <c r="J28" s="5">
        <f>G28+1762000</f>
        <v>32974000</v>
      </c>
      <c r="K28" s="2" t="s">
        <v>57</v>
      </c>
      <c r="M28" s="20" t="s">
        <v>61</v>
      </c>
      <c r="N28" s="10">
        <v>6.25E-2</v>
      </c>
    </row>
    <row r="29" spans="1:14">
      <c r="A29" s="5">
        <v>27</v>
      </c>
      <c r="B29" s="5">
        <v>9</v>
      </c>
      <c r="C29" s="5">
        <v>5</v>
      </c>
      <c r="D29" s="4">
        <v>0.10900469190771651</v>
      </c>
      <c r="E29" s="25">
        <v>3.3975593686979503E-3</v>
      </c>
      <c r="F29" s="4">
        <v>41</v>
      </c>
      <c r="G29" s="4">
        <v>30546000</v>
      </c>
      <c r="H29" s="2" t="s">
        <v>57</v>
      </c>
      <c r="I29" s="5">
        <v>0.10987</v>
      </c>
      <c r="J29" s="5">
        <f>G29+2134000</f>
        <v>32680000</v>
      </c>
      <c r="K29" s="2" t="s">
        <v>56</v>
      </c>
      <c r="M29" s="20" t="s">
        <v>60</v>
      </c>
      <c r="N29" s="10">
        <v>24</v>
      </c>
    </row>
    <row r="30" spans="1:14">
      <c r="A30" s="5">
        <v>28</v>
      </c>
      <c r="B30" s="5">
        <v>9</v>
      </c>
      <c r="C30" s="5">
        <v>5</v>
      </c>
      <c r="D30" s="4">
        <v>0.1094159976405691</v>
      </c>
      <c r="E30" s="25">
        <v>3.2696724221978387E-3</v>
      </c>
      <c r="F30" s="4">
        <v>38</v>
      </c>
      <c r="G30" s="4">
        <v>31212000</v>
      </c>
      <c r="H30" s="2" t="s">
        <v>57</v>
      </c>
      <c r="I30" s="5">
        <v>0.10975</v>
      </c>
      <c r="J30" s="5">
        <f>G30+1987000</f>
        <v>33199000</v>
      </c>
      <c r="K30" s="2" t="s">
        <v>56</v>
      </c>
      <c r="M30" s="20" t="s">
        <v>59</v>
      </c>
      <c r="N30" s="10">
        <v>8</v>
      </c>
    </row>
    <row r="31" spans="1:14">
      <c r="A31" s="16">
        <v>29</v>
      </c>
      <c r="B31" s="16">
        <v>8</v>
      </c>
      <c r="C31" s="16">
        <v>5</v>
      </c>
      <c r="D31" s="4">
        <v>0.10971154172417709</v>
      </c>
      <c r="E31" s="25">
        <v>2.6370610908982629E-3</v>
      </c>
      <c r="F31" s="4">
        <v>49</v>
      </c>
      <c r="G31" s="4">
        <v>30532000</v>
      </c>
      <c r="H31" s="2" t="s">
        <v>57</v>
      </c>
      <c r="I31" s="5">
        <v>0.10990999999999999</v>
      </c>
      <c r="J31" s="5">
        <f>G31+2467000</f>
        <v>32999000</v>
      </c>
      <c r="K31" s="2" t="s">
        <v>56</v>
      </c>
      <c r="M31" s="20" t="s">
        <v>58</v>
      </c>
      <c r="N31" s="10">
        <v>4</v>
      </c>
    </row>
    <row r="32" spans="1:14">
      <c r="A32" s="5">
        <v>30</v>
      </c>
      <c r="B32" s="5">
        <v>9</v>
      </c>
      <c r="C32" s="5">
        <v>5</v>
      </c>
      <c r="D32" s="4">
        <v>0.10970078691572924</v>
      </c>
      <c r="E32" s="25">
        <v>3.7308523313803808E-3</v>
      </c>
      <c r="F32" s="4">
        <v>53</v>
      </c>
      <c r="G32" s="4">
        <v>30816000</v>
      </c>
      <c r="H32" s="2" t="s">
        <v>57</v>
      </c>
      <c r="I32" s="5">
        <v>0.10983</v>
      </c>
      <c r="J32" s="5">
        <f>G32+2349000</f>
        <v>33165000</v>
      </c>
      <c r="K32" s="2" t="s">
        <v>56</v>
      </c>
      <c r="M32" s="20"/>
      <c r="N32" s="10"/>
    </row>
    <row r="33" spans="1:14">
      <c r="M33" s="20" t="s">
        <v>55</v>
      </c>
      <c r="N33" s="10">
        <v>0.7</v>
      </c>
    </row>
    <row r="34" spans="1:14">
      <c r="M34" s="20" t="s">
        <v>54</v>
      </c>
      <c r="N34" s="10">
        <v>0.98</v>
      </c>
    </row>
    <row r="35" spans="1:14">
      <c r="D35" s="2" t="s">
        <v>53</v>
      </c>
      <c r="I35" s="2" t="s">
        <v>52</v>
      </c>
      <c r="M35" s="20"/>
      <c r="N35" s="10"/>
    </row>
    <row r="36" spans="1:14">
      <c r="D36" s="24">
        <f>(ABS(D5-A37)+ABS(D7-A37)+ABS(D8-A37)+ABS(D9-A37)+ABS(D11-A37)+ABS(D12-A37)+ABS(D14-A37)+ABS(D15-A37)+ABS(D17-A37)+ABS(D18-A37)+ABS(D19-A37)+ABS(D21-A37)+ABS(D23-A37)+ABS(D24-A37)+ABS(D25-A37)+ABS(D27-A37)+ABS(D28-A37)+ABS(D29-A37)+ABS(D30-A37)+ABS(D32-A37))/20</f>
        <v>3.8164836077159771E-4</v>
      </c>
      <c r="G36" s="4"/>
      <c r="I36" s="23">
        <f>(ABS(I5-F37)+ABS(I7-F37)+ABS(I8-F37)+ABS(I9-F37)+ABS(I11-F37)+ABS(I12-F37)+ABS(I14-F37)+ABS(I15-F37)+ABS(I17-F37)+ABS(I18-F37)+ABS(I19-F37)+ABS(I21-F37)+ABS(I23-F37)+ABS(I24-F37)+ABS(I25-F37)+ABS(I27-F37)+ABS(I28-F37)+ABS(I29-F37)+ABS(I30-F37)+ABS(I32-F37))/20</f>
        <v>9.4852929860998752E-5</v>
      </c>
      <c r="M36" s="22" t="s">
        <v>51</v>
      </c>
      <c r="N36" s="18">
        <v>50</v>
      </c>
    </row>
    <row r="37" spans="1:14">
      <c r="A37" s="21">
        <v>0.109726294140278</v>
      </c>
      <c r="F37" s="21">
        <v>0.109726294140278</v>
      </c>
      <c r="G37" s="4"/>
      <c r="M37" s="20"/>
      <c r="N37" s="10"/>
    </row>
    <row r="38" spans="1:14">
      <c r="G38" s="4"/>
      <c r="M38" s="20" t="s">
        <v>50</v>
      </c>
      <c r="N38" s="10"/>
    </row>
    <row r="39" spans="1:14">
      <c r="G39" s="4"/>
      <c r="M39" s="19" t="s">
        <v>49</v>
      </c>
      <c r="N39" s="15"/>
    </row>
    <row r="40" spans="1:14">
      <c r="G40" s="4"/>
    </row>
    <row r="41" spans="1:14">
      <c r="G41" s="4"/>
    </row>
    <row r="42" spans="1:14">
      <c r="G42" s="4"/>
    </row>
    <row r="43" spans="1:14">
      <c r="G43" s="4"/>
    </row>
    <row r="44" spans="1:14">
      <c r="G44" s="4"/>
    </row>
    <row r="45" spans="1:14">
      <c r="G45" s="4"/>
    </row>
    <row r="46" spans="1:14">
      <c r="G46" s="4"/>
    </row>
    <row r="47" spans="1:14">
      <c r="G47" s="4"/>
    </row>
    <row r="48" spans="1:14">
      <c r="G48" s="4"/>
    </row>
    <row r="49" spans="7:7">
      <c r="G49" s="4"/>
    </row>
    <row r="50" spans="7:7">
      <c r="G50" s="4"/>
    </row>
    <row r="51" spans="7:7">
      <c r="G51" s="4"/>
    </row>
    <row r="52" spans="7:7">
      <c r="G52" s="4"/>
    </row>
    <row r="53" spans="7:7">
      <c r="G53" s="4"/>
    </row>
    <row r="54" spans="7:7">
      <c r="G54" s="4"/>
    </row>
    <row r="55" spans="7:7">
      <c r="G55" s="4"/>
    </row>
    <row r="56" spans="7:7">
      <c r="G56" s="4"/>
    </row>
    <row r="57" spans="7:7">
      <c r="G57" s="4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Deterministic Result</vt:lpstr>
      <vt:lpstr>cgR-SPLINE 斜率方法 30trial</vt:lpstr>
      <vt:lpstr>R&amp;S 30trial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2017-04-19T13:25:52Z</dcterms:modified>
</cp:coreProperties>
</file>